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Cortec RUSS" sheetId="1" r:id="rId1"/>
    <sheet name="Configurator" sheetId="2" r:id="rId2"/>
    <sheet name="Tendering" sheetId="3" r:id="rId3"/>
    <sheet name="data" sheetId="4" state="hidden" r:id="rId4"/>
  </sheets>
  <definedNames>
    <definedName name="_xlnm.Print_Area" localSheetId="1">'Configurator'!$B$1:$AA$60</definedName>
  </definedNames>
  <calcPr fullCalcOnLoad="1"/>
</workbook>
</file>

<file path=xl/comments3.xml><?xml version="1.0" encoding="utf-8"?>
<comments xmlns="http://schemas.openxmlformats.org/spreadsheetml/2006/main">
  <authors>
    <author>dobam</author>
  </authors>
  <commentList>
    <comment ref="AA1" authorId="0">
      <text>
        <r>
          <rPr>
            <sz val="8"/>
            <rFont val="Tahoma"/>
            <family val="2"/>
          </rPr>
          <t xml:space="preserve">specific to P132
</t>
        </r>
      </text>
    </comment>
  </commentList>
</comments>
</file>

<file path=xl/sharedStrings.xml><?xml version="1.0" encoding="utf-8"?>
<sst xmlns="http://schemas.openxmlformats.org/spreadsheetml/2006/main" count="216" uniqueCount="161">
  <si>
    <t>A</t>
  </si>
  <si>
    <t>B</t>
  </si>
  <si>
    <t>Character Type (A=Alpha, N=Numeric, X = Alpha-numeric)</t>
  </si>
  <si>
    <t>Character Numbering (Maximum = 18)</t>
  </si>
  <si>
    <r>
      <t xml:space="preserve">To confirm options available, please insert </t>
    </r>
    <r>
      <rPr>
        <b/>
        <sz val="10"/>
        <color indexed="10"/>
        <rFont val="Arial"/>
        <family val="2"/>
      </rPr>
      <t>REQUIRED</t>
    </r>
    <r>
      <rPr>
        <b/>
        <sz val="10"/>
        <color indexed="12"/>
        <rFont val="Arial"/>
        <family val="2"/>
      </rPr>
      <t xml:space="preserve"> despatch date here</t>
    </r>
  </si>
  <si>
    <t>Format dd/mm/yyyy</t>
  </si>
  <si>
    <t>Generic Application</t>
  </si>
  <si>
    <t>P</t>
  </si>
  <si>
    <t>Protection and Control</t>
  </si>
  <si>
    <t>Application</t>
  </si>
  <si>
    <t>Model</t>
  </si>
  <si>
    <t>please select ONE of the following:</t>
  </si>
  <si>
    <t>Mounting case:</t>
  </si>
  <si>
    <t>flush mounting</t>
  </si>
  <si>
    <t>Relay type</t>
  </si>
  <si>
    <t>A, B, C, G - look relay type</t>
  </si>
  <si>
    <t>E  - look relay type</t>
  </si>
  <si>
    <t>N</t>
  </si>
  <si>
    <t>wall mounting</t>
  </si>
  <si>
    <t>C</t>
  </si>
  <si>
    <t>P114 S, single powered with wall mouting case (1xBI, 0xBO, special CTs only)</t>
  </si>
  <si>
    <t xml:space="preserve">P114 D, dual powered with wall mounting case (2xBI, 2xBO, CT: 1/5A) </t>
  </si>
  <si>
    <t>Type of the case</t>
  </si>
  <si>
    <t>MiCOM Overcurrent Relays.</t>
  </si>
  <si>
    <t>Without</t>
  </si>
  <si>
    <t>Language</t>
  </si>
  <si>
    <t>Standard flush mounting case</t>
  </si>
  <si>
    <t>Withdrawable flush mounting case</t>
  </si>
  <si>
    <t>Wall mounting case</t>
  </si>
  <si>
    <t>standard (1 flag indicator)</t>
  </si>
  <si>
    <t>4 optional flag indicators (total: 5 flag indicators)</t>
  </si>
  <si>
    <t>Energy trip output</t>
  </si>
  <si>
    <t>Napięcia</t>
  </si>
  <si>
    <t>Napuięcia na wejściach</t>
  </si>
  <si>
    <t>Dual Powered; Vx=24-60Vac/dc;       Standard Binary Inputs: 24-250Vac/dc</t>
  </si>
  <si>
    <t>Vx powered only; Vx=24-60Vac/dc;                 Standard Binary Inputs: 24-250Vac/dc</t>
  </si>
  <si>
    <t>Vx powered only; Vx=60-240Vac/60-250Vdc;  Standard Binary Inputs: 24-250Vac/dc</t>
  </si>
  <si>
    <t>Dual Powered; Vx=24-60Vac/dc;                     Standard Binary Inputs: 24-250Vac/dc</t>
  </si>
  <si>
    <t>Dual Powered; Vx=60-240Vac/60-250Vdc;      Standard Binary Inputs: 24-250Vac/dc</t>
  </si>
  <si>
    <t>Dual Powered; Vx=60-240Vac/60-250Vdc;      Special Binary Inputs: 110/129/220Vdc</t>
  </si>
  <si>
    <t>Standard</t>
  </si>
  <si>
    <t>Flush mounting case</t>
  </si>
  <si>
    <t>Mounting option (type of case)</t>
  </si>
  <si>
    <t>110 - 130Vac</t>
  </si>
  <si>
    <t>Earth Fault Voltage Input (directional and admittance e/f)</t>
  </si>
  <si>
    <t xml:space="preserve">Type of binary inputs; Voltage range </t>
  </si>
  <si>
    <t>Additional 4 electro-magnetic flags (total: 5 flags)</t>
  </si>
  <si>
    <t>Electro-magnetic flags on the front panel</t>
  </si>
  <si>
    <t>tripping output for sensitive CB coil: 24Vdc/0.1J</t>
  </si>
  <si>
    <t xml:space="preserve">tripping output for very sensitive CB coil or striker: 12Vdc/0.02J  </t>
  </si>
  <si>
    <t>Communication /Protocol options</t>
  </si>
  <si>
    <t>Accessory</t>
  </si>
  <si>
    <t>Flush mounting  case cassete (adaptor) for withdrawable solution</t>
  </si>
  <si>
    <t>Wall mounting case cassete (adaptor)</t>
  </si>
  <si>
    <t>Auxiliary voltage Vx supply</t>
  </si>
  <si>
    <t>Standard Inputs; Voltage range like Vx</t>
  </si>
  <si>
    <t>Model L: Without RS485</t>
  </si>
  <si>
    <t>1-500</t>
  </si>
  <si>
    <t>5-2500</t>
  </si>
  <si>
    <t>5-800</t>
  </si>
  <si>
    <t>Enh Model L: No Binary Inputs; 4 Binary Output;</t>
  </si>
  <si>
    <t>Model L: In=1A;                                                0.1-40In</t>
  </si>
  <si>
    <t>Model L: In=5A;                                                0.1-40In</t>
  </si>
  <si>
    <t>English/Polish</t>
  </si>
  <si>
    <t xml:space="preserve">Enh Model A: 4 Binary Inputs; 8 Binary Outputs; USB port; RS485 </t>
  </si>
  <si>
    <t>Earth fault nominal current; setting range for DMT (IDMT settings - refer to documentation)</t>
  </si>
  <si>
    <t>Nominal phase currents; setting range for DMT (IDMT settings - refer to documentation)</t>
  </si>
  <si>
    <t>In=1A/5A (settable via HMI);    0.1-40In</t>
  </si>
  <si>
    <t>Model B, E, N, A: In=1A/5A (settable via HMI);    0.1-40In</t>
  </si>
  <si>
    <t>NOTES:</t>
  </si>
  <si>
    <t xml:space="preserve">Ion=1A/5A (settable via HMI); 0.01 - 2 Ion </t>
  </si>
  <si>
    <t>Ion=1A/5A (settable via HMI);  0.05-12 Ion</t>
  </si>
  <si>
    <t>Model L (Note 2), B, E, N, A: RS485 with settable protocol: Modbus/IEC103</t>
  </si>
  <si>
    <t>Enh Model E: 8 Binary Inputs; 6 Binary Outputs; USB port; RS485   (NOTE 1)</t>
  </si>
  <si>
    <r>
      <t>NOTE 1</t>
    </r>
    <r>
      <rPr>
        <sz val="10"/>
        <rFont val="Arial CE"/>
        <family val="0"/>
      </rPr>
      <t xml:space="preserve">: Model available in selected coutries only (via EAC). </t>
    </r>
    <r>
      <rPr>
        <u val="single"/>
        <sz val="10"/>
        <rFont val="Arial CE"/>
        <family val="0"/>
      </rPr>
      <t>Not</t>
    </r>
    <r>
      <rPr>
        <sz val="10"/>
        <rFont val="Arial CE"/>
        <family val="0"/>
      </rPr>
      <t xml:space="preserve"> available via SE International Distribution Center (IDC) </t>
    </r>
  </si>
  <si>
    <r>
      <t>NOTE 2</t>
    </r>
    <r>
      <rPr>
        <sz val="10"/>
        <rFont val="Arial CE"/>
        <family val="0"/>
      </rPr>
      <t xml:space="preserve">: For Model L the option is available in selected coutries only (via EAC). </t>
    </r>
    <r>
      <rPr>
        <u val="single"/>
        <sz val="10"/>
        <rFont val="Arial CE"/>
        <family val="0"/>
      </rPr>
      <t>Not</t>
    </r>
    <r>
      <rPr>
        <sz val="10"/>
        <rFont val="Arial CE"/>
        <family val="0"/>
      </rPr>
      <t xml:space="preserve"> available via SE International Distribution Center (IDC) </t>
    </r>
  </si>
  <si>
    <t>Model A,B,E: 24-60Vac/dc (NOTE 3)</t>
  </si>
  <si>
    <t>Model L,N: 24-240Vac/250Vdc; Model A,B,E: 90-240Vac/250Vdc;</t>
  </si>
  <si>
    <t>MiCOM P111Enh</t>
  </si>
  <si>
    <t>(Replacement for MiCOM P111)</t>
  </si>
  <si>
    <t>(Enhancement)</t>
  </si>
  <si>
    <t>Enh Model B: 4 Binary Inputs; 4 Binary Outputs; USB port; RS485   (NOTE 1)</t>
  </si>
  <si>
    <r>
      <t>NOTE 3</t>
    </r>
    <r>
      <rPr>
        <sz val="10"/>
        <rFont val="Arial CE"/>
        <family val="0"/>
      </rPr>
      <t>: Ordering option not available for model L and N, because these models have increased Vx range: 24-240 Vac/ 250 Vdc for option 2</t>
    </r>
  </si>
  <si>
    <t>IDC REL number:</t>
  </si>
  <si>
    <t>REL10000</t>
  </si>
  <si>
    <t>P111L1N0N92N0NN11N</t>
  </si>
  <si>
    <t>IJKLMNOPQRSTUVWXYZ</t>
  </si>
  <si>
    <t>REL10001</t>
  </si>
  <si>
    <t>P111L1N3N92N0NN11N</t>
  </si>
  <si>
    <t>REL10010</t>
  </si>
  <si>
    <t>P111A1N0N91N1NN11N</t>
  </si>
  <si>
    <t>REL10011</t>
  </si>
  <si>
    <t>P111A1N0N92N1NN11N</t>
  </si>
  <si>
    <t>REL10012</t>
  </si>
  <si>
    <t>P111A1N3N91N1NN11N</t>
  </si>
  <si>
    <t>REL10013</t>
  </si>
  <si>
    <t>P111A1N3N92N1NN11N</t>
  </si>
  <si>
    <t>REL10020</t>
  </si>
  <si>
    <t>P111N1N0N92N1NN11N</t>
  </si>
  <si>
    <t>REL10021</t>
  </si>
  <si>
    <t>P111N1N3N92N1NN11N</t>
  </si>
  <si>
    <t>English/German/French/Spanish/Russian/Turkish/Regional</t>
  </si>
  <si>
    <t>REL10030</t>
  </si>
  <si>
    <t>Adapter</t>
  </si>
  <si>
    <t>Cortec Landing cell :</t>
  </si>
  <si>
    <t>P111L1N0N91N0NN11N</t>
  </si>
  <si>
    <t>Configurator feedback :</t>
  </si>
  <si>
    <t>double digit in same row</t>
  </si>
  <si>
    <t>Cortec digit control 1</t>
  </si>
  <si>
    <t>Cortec digit control 2</t>
  </si>
  <si>
    <t>Cortec digit control 3</t>
  </si>
  <si>
    <t>Cortec digit control 4</t>
  </si>
  <si>
    <t xml:space="preserve">Enh Model N: No Binary Inputs; 6 Binary Output; USB port (w/o powering); RS485 </t>
  </si>
  <si>
    <t>23.10.2012</t>
  </si>
  <si>
    <t>Model E: Ion=1A/5A (settable via HMI);  0.01-12 Ion  Special range (NOTE 1)</t>
  </si>
  <si>
    <t>non-directional overcurent, 2x16 LCD display (in Model B,A,E: back-lit),  
8 LEDs, 4 CT inputs, CLOSE and TRIP keys.</t>
  </si>
  <si>
    <t>Форма заказа</t>
  </si>
  <si>
    <t>Готовая к использованию конфигурация</t>
  </si>
  <si>
    <t>Р111Enh Токовая защита</t>
  </si>
  <si>
    <t>P111</t>
  </si>
  <si>
    <t>*</t>
  </si>
  <si>
    <t>Тип реле:</t>
  </si>
  <si>
    <t>Защита от междуфазных коротких замыканий и замыканий на землю</t>
  </si>
  <si>
    <t>Специальные характеристики устройства:</t>
  </si>
  <si>
    <t>Нет дискретных входов, 4 дискретных выхода</t>
  </si>
  <si>
    <t>L</t>
  </si>
  <si>
    <t>Нет дискретных входов, 6 дискретных выходов, USB порт (без питания), RS485</t>
  </si>
  <si>
    <t>4 дискретных входа, 4 дискретных выхода, USB порт, RS485 (прим. 1)</t>
  </si>
  <si>
    <t>8 дискретных входов, 6 дискретных выходов, USB порт, RS485 (прим.1)</t>
  </si>
  <si>
    <t>E</t>
  </si>
  <si>
    <t xml:space="preserve">4 дискретных входа, 8 дискретных выходов, USB порт, RS485 </t>
  </si>
  <si>
    <t>Тип монтажа:</t>
  </si>
  <si>
    <t>Утопленный монтаж</t>
  </si>
  <si>
    <t>Токовый вход для ТТНП:</t>
  </si>
  <si>
    <t>Ion = 1A/5A  (устанавливается с ЧМИ), 0,01- 2 Ion</t>
  </si>
  <si>
    <t>Ion = 1A/5A  (устанавливается с ЧМИ), 0,05- 12 Ion</t>
  </si>
  <si>
    <t xml:space="preserve">Е: Ion = 1A/5A  (устанавливается с ЧМИ), 0.01- 12 Ion (прим. 1) </t>
  </si>
  <si>
    <t>Номинальный ток In:</t>
  </si>
  <si>
    <t>In = 1/5A (устанавливается через ЧМИ); уставки: 0.1-40 In</t>
  </si>
  <si>
    <t xml:space="preserve">Напряжение питания Vx: </t>
  </si>
  <si>
    <t>A, B, E: 24 - 60 Vac/Vdc</t>
  </si>
  <si>
    <t xml:space="preserve">L, N: 24-240 Vac (250 Vdc) </t>
  </si>
  <si>
    <t>A, B, E: 90-240 Vac/Vdc</t>
  </si>
  <si>
    <t>Тип дискретных входов/ Диапазон напряжений:</t>
  </si>
  <si>
    <t>Стандартные входы/ Диапазон напряжений совпадает с Vx</t>
  </si>
  <si>
    <t>Связь / информационный интерфейс :</t>
  </si>
  <si>
    <t>L: без RS485</t>
  </si>
  <si>
    <t>L (прим. 2): B, E, N, A: RS485, настраиваемый на работу по Modbus или по IEC103</t>
  </si>
  <si>
    <t>Язык интерфейса:</t>
  </si>
  <si>
    <t>Английский / Французский/ Немецкий/ Испанский/Русский/Турецкий/Другие языки</t>
  </si>
  <si>
    <t>Использование:</t>
  </si>
  <si>
    <t>Стандартное</t>
  </si>
  <si>
    <t xml:space="preserve">Дополнительное оборудование для P111Enh: </t>
  </si>
  <si>
    <t>По умолчанию - нет опций</t>
  </si>
  <si>
    <t>Навесной монтаж (адаптор)</t>
  </si>
  <si>
    <t>S</t>
  </si>
  <si>
    <t>ПРИМЕЧАНИЯ:</t>
  </si>
  <si>
    <t xml:space="preserve">1: Модель досутпна только в некоторых странах (через EAC). Недоступна через SE Международный Логистический Центр (IDC) </t>
  </si>
  <si>
    <t xml:space="preserve">2: Для модели L опция досутпна только в некоторых странах (через EAC). Недоступно через SE Международный Логистический Центр (IDC) </t>
  </si>
  <si>
    <t>3: Опция недоступна для моделей L и N, потому что в этих моделях увеличен диапазон напряжений Vx: 24-240 Vac/ 250 Vdc для опции 2</t>
  </si>
  <si>
    <t>Cortec Number 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</si>
</sst>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zł&quot;_-;\-* #,##0\ &quot;zł&quot;_-;_-* &quot;-&quot;\ &quot;zł&quot;_-;_-@_-"/>
    <numFmt numFmtId="173" formatCode="_-* #,##0\ _z_ł_-;\-* #,##0\ _z_ł_-;_-* &quot;-&quot;\ _z_ł_-;_-@_-"/>
    <numFmt numFmtId="174" formatCode="_-* #,##0.00\ &quot;zł&quot;_-;\-* #,##0.00\ &quot;zł&quot;_-;_-* &quot;-&quot;??\ &quot;zł&quot;_-;_-@_-"/>
    <numFmt numFmtId="175" formatCode="_-* #,##0.00\ _z_ł_-;\-* #,##0.00\ _z_ł_-;_-* &quot;-&quot;??\ _z_ł_-;_-@_-"/>
  </numFmts>
  <fonts count="99">
    <font>
      <sz val="10"/>
      <name val="Arial CE"/>
      <family val="0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 CE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10"/>
      <color indexed="17"/>
      <name val="Arial"/>
      <family val="2"/>
    </font>
    <font>
      <sz val="10"/>
      <color indexed="17"/>
      <name val="Arial CE"/>
      <family val="0"/>
    </font>
    <font>
      <b/>
      <sz val="18"/>
      <color indexed="17"/>
      <name val="Arial CE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u val="single"/>
      <sz val="10"/>
      <name val="Arial CE"/>
      <family val="0"/>
    </font>
    <font>
      <b/>
      <sz val="10"/>
      <color indexed="17"/>
      <name val="Arial CE"/>
      <family val="0"/>
    </font>
    <font>
      <sz val="8"/>
      <color indexed="17"/>
      <name val="Arial"/>
      <family val="2"/>
    </font>
    <font>
      <b/>
      <sz val="12"/>
      <color indexed="17"/>
      <name val="Arial CE"/>
      <family val="2"/>
    </font>
    <font>
      <sz val="8"/>
      <name val="Helvetica"/>
      <family val="2"/>
    </font>
    <font>
      <b/>
      <sz val="16"/>
      <color indexed="17"/>
      <name val="Arial CE"/>
      <family val="0"/>
    </font>
    <font>
      <sz val="16"/>
      <name val="Arial CE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8"/>
      <name val="Tahoma"/>
      <family val="2"/>
    </font>
    <font>
      <sz val="14"/>
      <color indexed="57"/>
      <name val="SEOptimist"/>
      <family val="3"/>
    </font>
    <font>
      <sz val="18"/>
      <name val="SEOptimistBlack"/>
      <family val="3"/>
    </font>
    <font>
      <sz val="11"/>
      <name val="Arial"/>
      <family val="2"/>
    </font>
    <font>
      <sz val="14"/>
      <name val="SEOptimist"/>
      <family val="3"/>
    </font>
    <font>
      <sz val="10"/>
      <color indexed="9"/>
      <name val="Arial"/>
      <family val="2"/>
    </font>
    <font>
      <sz val="14"/>
      <color indexed="9"/>
      <name val="SEOptimist"/>
      <family val="3"/>
    </font>
    <font>
      <b/>
      <sz val="11"/>
      <color indexed="17"/>
      <name val="SEOptimist"/>
      <family val="3"/>
    </font>
    <font>
      <sz val="10"/>
      <color indexed="22"/>
      <name val="Arial"/>
      <family val="2"/>
    </font>
    <font>
      <b/>
      <sz val="10"/>
      <color indexed="17"/>
      <name val="SEOptimist"/>
      <family val="3"/>
    </font>
    <font>
      <b/>
      <sz val="9"/>
      <name val="Arial CE"/>
      <family val="0"/>
    </font>
    <font>
      <sz val="9"/>
      <name val="Arial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E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medium">
        <color indexed="17"/>
      </bottom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5" borderId="0" applyNumberFormat="0" applyBorder="0" applyAlignment="0" applyProtection="0"/>
    <xf numFmtId="0" fontId="48" fillId="14" borderId="0" applyNumberFormat="0" applyBorder="0" applyAlignment="0" applyProtection="0"/>
    <xf numFmtId="0" fontId="48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5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37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37" borderId="0" applyNumberFormat="0" applyBorder="0" applyAlignment="0" applyProtection="0"/>
    <xf numFmtId="0" fontId="50" fillId="3" borderId="0" applyNumberFormat="0" applyBorder="0" applyAlignment="0" applyProtection="0"/>
    <xf numFmtId="0" fontId="51" fillId="38" borderId="1" applyNumberFormat="0" applyAlignment="0" applyProtection="0"/>
    <xf numFmtId="0" fontId="52" fillId="39" borderId="2" applyNumberFormat="0" applyAlignment="0" applyProtection="0"/>
    <xf numFmtId="0" fontId="28" fillId="7" borderId="1" applyNumberFormat="0" applyAlignment="0" applyProtection="0"/>
    <xf numFmtId="0" fontId="29" fillId="38" borderId="3" applyNumberFormat="0" applyAlignment="0" applyProtection="0"/>
    <xf numFmtId="0" fontId="25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7" borderId="1" applyNumberFormat="0" applyAlignment="0" applyProtection="0"/>
    <xf numFmtId="0" fontId="31" fillId="0" borderId="7" applyNumberFormat="0" applyFill="0" applyAlignment="0" applyProtection="0"/>
    <xf numFmtId="0" fontId="32" fillId="39" borderId="2" applyNumberFormat="0" applyAlignment="0" applyProtection="0"/>
    <xf numFmtId="0" fontId="59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27" fillId="40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41" borderId="8" applyNumberFormat="0" applyFont="0" applyAlignment="0" applyProtection="0"/>
    <xf numFmtId="0" fontId="30" fillId="38" borderId="1" applyNumberFormat="0" applyAlignment="0" applyProtection="0"/>
    <xf numFmtId="0" fontId="62" fillId="38" borderId="3" applyNumberFormat="0" applyAlignment="0" applyProtection="0"/>
    <xf numFmtId="0" fontId="3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6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3" fillId="48" borderId="10" applyNumberFormat="0" applyAlignment="0" applyProtection="0"/>
    <xf numFmtId="0" fontId="84" fillId="49" borderId="11" applyNumberFormat="0" applyAlignment="0" applyProtection="0"/>
    <xf numFmtId="0" fontId="85" fillId="49" borderId="10" applyNumberFormat="0" applyAlignment="0" applyProtection="0"/>
    <xf numFmtId="0" fontId="1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6" fillId="0" borderId="12" applyNumberFormat="0" applyFill="0" applyAlignment="0" applyProtection="0"/>
    <xf numFmtId="0" fontId="87" fillId="0" borderId="13" applyNumberFormat="0" applyFill="0" applyAlignment="0" applyProtection="0"/>
    <xf numFmtId="0" fontId="88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15" applyNumberFormat="0" applyFill="0" applyAlignment="0" applyProtection="0"/>
    <xf numFmtId="0" fontId="90" fillId="50" borderId="16" applyNumberFormat="0" applyAlignment="0" applyProtection="0"/>
    <xf numFmtId="0" fontId="91" fillId="0" borderId="0" applyNumberFormat="0" applyFill="0" applyBorder="0" applyAlignment="0" applyProtection="0"/>
    <xf numFmtId="0" fontId="92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93" fillId="52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95" fillId="0" borderId="18" applyNumberFormat="0" applyFill="0" applyAlignment="0" applyProtection="0"/>
    <xf numFmtId="0" fontId="9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7" fillId="5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/>
    </xf>
    <xf numFmtId="0" fontId="1" fillId="38" borderId="0" xfId="0" applyFont="1" applyFill="1" applyBorder="1" applyAlignment="1">
      <alignment horizontal="left"/>
    </xf>
    <xf numFmtId="0" fontId="1" fillId="38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0" fillId="14" borderId="20" xfId="0" applyFill="1" applyBorder="1" applyAlignment="1">
      <alignment/>
    </xf>
    <xf numFmtId="0" fontId="0" fillId="55" borderId="20" xfId="0" applyFill="1" applyBorder="1" applyAlignment="1">
      <alignment/>
    </xf>
    <xf numFmtId="0" fontId="0" fillId="26" borderId="0" xfId="0" applyFill="1" applyBorder="1" applyAlignment="1">
      <alignment/>
    </xf>
    <xf numFmtId="0" fontId="0" fillId="56" borderId="19" xfId="0" applyFill="1" applyBorder="1" applyAlignment="1">
      <alignment/>
    </xf>
    <xf numFmtId="0" fontId="0" fillId="57" borderId="0" xfId="0" applyFill="1" applyBorder="1" applyAlignment="1">
      <alignment/>
    </xf>
    <xf numFmtId="0" fontId="0" fillId="58" borderId="19" xfId="0" applyFill="1" applyBorder="1" applyAlignment="1">
      <alignment/>
    </xf>
    <xf numFmtId="0" fontId="0" fillId="57" borderId="21" xfId="0" applyFill="1" applyBorder="1" applyAlignment="1">
      <alignment/>
    </xf>
    <xf numFmtId="0" fontId="0" fillId="57" borderId="22" xfId="0" applyFill="1" applyBorder="1" applyAlignment="1">
      <alignment/>
    </xf>
    <xf numFmtId="0" fontId="0" fillId="0" borderId="23" xfId="0" applyBorder="1" applyAlignment="1">
      <alignment/>
    </xf>
    <xf numFmtId="0" fontId="4" fillId="38" borderId="0" xfId="0" applyFont="1" applyFill="1" applyBorder="1" applyAlignment="1">
      <alignment horizontal="right"/>
    </xf>
    <xf numFmtId="0" fontId="10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1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0" fillId="58" borderId="20" xfId="0" applyFill="1" applyBorder="1" applyAlignment="1">
      <alignment/>
    </xf>
    <xf numFmtId="0" fontId="2" fillId="38" borderId="0" xfId="0" applyFont="1" applyFill="1" applyBorder="1" applyAlignment="1">
      <alignment horizontal="left"/>
    </xf>
    <xf numFmtId="0" fontId="0" fillId="57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5" xfId="0" applyFill="1" applyBorder="1" applyAlignment="1">
      <alignment/>
    </xf>
    <xf numFmtId="0" fontId="12" fillId="0" borderId="0" xfId="0" applyFont="1" applyAlignment="1">
      <alignment/>
    </xf>
    <xf numFmtId="0" fontId="0" fillId="38" borderId="0" xfId="0" applyFill="1" applyAlignment="1">
      <alignment vertical="center"/>
    </xf>
    <xf numFmtId="0" fontId="0" fillId="36" borderId="26" xfId="0" applyFill="1" applyBorder="1" applyAlignment="1">
      <alignment/>
    </xf>
    <xf numFmtId="0" fontId="10" fillId="38" borderId="0" xfId="0" applyFont="1" applyFill="1" applyAlignment="1">
      <alignment/>
    </xf>
    <xf numFmtId="0" fontId="19" fillId="38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9" fillId="38" borderId="0" xfId="0" applyFont="1" applyFill="1" applyBorder="1" applyAlignment="1">
      <alignment vertical="center"/>
    </xf>
    <xf numFmtId="0" fontId="5" fillId="38" borderId="0" xfId="0" applyFont="1" applyFill="1" applyBorder="1" applyAlignment="1">
      <alignment vertical="center"/>
    </xf>
    <xf numFmtId="0" fontId="8" fillId="38" borderId="0" xfId="0" applyFont="1" applyFill="1" applyBorder="1" applyAlignment="1">
      <alignment horizontal="center" vertical="center"/>
    </xf>
    <xf numFmtId="0" fontId="18" fillId="57" borderId="0" xfId="0" applyFont="1" applyFill="1" applyBorder="1" applyAlignment="1">
      <alignment/>
    </xf>
    <xf numFmtId="0" fontId="0" fillId="38" borderId="0" xfId="0" applyFill="1" applyBorder="1" applyAlignment="1">
      <alignment vertical="center"/>
    </xf>
    <xf numFmtId="0" fontId="0" fillId="14" borderId="24" xfId="0" applyFill="1" applyBorder="1" applyAlignment="1">
      <alignment/>
    </xf>
    <xf numFmtId="0" fontId="18" fillId="36" borderId="20" xfId="0" applyFont="1" applyFill="1" applyBorder="1" applyAlignment="1">
      <alignment/>
    </xf>
    <xf numFmtId="0" fontId="18" fillId="36" borderId="19" xfId="0" applyFont="1" applyFill="1" applyBorder="1" applyAlignment="1">
      <alignment/>
    </xf>
    <xf numFmtId="0" fontId="0" fillId="57" borderId="19" xfId="0" applyFill="1" applyBorder="1" applyAlignment="1">
      <alignment/>
    </xf>
    <xf numFmtId="0" fontId="0" fillId="38" borderId="24" xfId="0" applyFill="1" applyBorder="1" applyAlignment="1">
      <alignment/>
    </xf>
    <xf numFmtId="0" fontId="38" fillId="38" borderId="0" xfId="0" applyFont="1" applyFill="1" applyBorder="1" applyAlignment="1">
      <alignment/>
    </xf>
    <xf numFmtId="0" fontId="40" fillId="38" borderId="0" xfId="0" applyFont="1" applyFill="1" applyBorder="1" applyAlignment="1">
      <alignment/>
    </xf>
    <xf numFmtId="0" fontId="41" fillId="38" borderId="0" xfId="0" applyFont="1" applyFill="1" applyBorder="1" applyAlignment="1">
      <alignment horizontal="center" vertical="center"/>
    </xf>
    <xf numFmtId="0" fontId="41" fillId="38" borderId="0" xfId="0" applyFont="1" applyFill="1" applyBorder="1" applyAlignment="1" quotePrefix="1">
      <alignment horizontal="center" vertical="center"/>
    </xf>
    <xf numFmtId="0" fontId="42" fillId="0" borderId="27" xfId="0" applyFont="1" applyBorder="1" applyAlignment="1">
      <alignment horizontal="center" vertical="center"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0" fontId="40" fillId="59" borderId="28" xfId="0" applyFont="1" applyFill="1" applyBorder="1" applyAlignment="1">
      <alignment/>
    </xf>
    <xf numFmtId="0" fontId="45" fillId="59" borderId="29" xfId="0" applyFont="1" applyFill="1" applyBorder="1" applyAlignment="1">
      <alignment/>
    </xf>
    <xf numFmtId="0" fontId="0" fillId="59" borderId="30" xfId="0" applyFill="1" applyBorder="1" applyAlignment="1">
      <alignment/>
    </xf>
    <xf numFmtId="0" fontId="0" fillId="59" borderId="31" xfId="0" applyFill="1" applyBorder="1" applyAlignment="1">
      <alignment/>
    </xf>
    <xf numFmtId="0" fontId="0" fillId="59" borderId="32" xfId="0" applyFill="1" applyBorder="1" applyAlignment="1">
      <alignment/>
    </xf>
    <xf numFmtId="0" fontId="46" fillId="59" borderId="22" xfId="0" applyFont="1" applyFill="1" applyBorder="1" applyAlignment="1">
      <alignment horizontal="center" vertical="center"/>
    </xf>
    <xf numFmtId="0" fontId="46" fillId="59" borderId="23" xfId="0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66" fillId="38" borderId="0" xfId="108" applyFont="1" applyFill="1">
      <alignment/>
      <protection/>
    </xf>
    <xf numFmtId="0" fontId="66" fillId="38" borderId="0" xfId="108" applyFont="1" applyFill="1" applyBorder="1" applyAlignment="1">
      <alignment horizontal="center"/>
      <protection/>
    </xf>
    <xf numFmtId="0" fontId="66" fillId="38" borderId="0" xfId="108" applyFont="1" applyFill="1" applyAlignment="1">
      <alignment horizontal="center"/>
      <protection/>
    </xf>
    <xf numFmtId="0" fontId="61" fillId="0" borderId="0" xfId="108">
      <alignment/>
      <protection/>
    </xf>
    <xf numFmtId="0" fontId="61" fillId="40" borderId="0" xfId="108" applyFill="1">
      <alignment/>
      <protection/>
    </xf>
    <xf numFmtId="0" fontId="61" fillId="4" borderId="0" xfId="108" applyFont="1" applyFill="1" applyBorder="1" applyAlignment="1">
      <alignment horizontal="center"/>
      <protection/>
    </xf>
    <xf numFmtId="0" fontId="61" fillId="40" borderId="0" xfId="108" applyFill="1" applyAlignment="1">
      <alignment horizontal="center"/>
      <protection/>
    </xf>
    <xf numFmtId="0" fontId="61" fillId="38" borderId="0" xfId="108" applyFill="1">
      <alignment/>
      <protection/>
    </xf>
    <xf numFmtId="0" fontId="61" fillId="35" borderId="34" xfId="108" applyFill="1" applyBorder="1" applyAlignment="1">
      <alignment horizontal="center"/>
      <protection/>
    </xf>
    <xf numFmtId="0" fontId="61" fillId="38" borderId="0" xfId="108" applyFill="1" applyAlignment="1">
      <alignment horizontal="center"/>
      <protection/>
    </xf>
    <xf numFmtId="0" fontId="61" fillId="0" borderId="0" xfId="108" applyBorder="1">
      <alignment/>
      <protection/>
    </xf>
    <xf numFmtId="0" fontId="61" fillId="0" borderId="0" xfId="108" applyAlignment="1">
      <alignment horizontal="center"/>
      <protection/>
    </xf>
    <xf numFmtId="0" fontId="61" fillId="38" borderId="0" xfId="108" applyFill="1" applyBorder="1" applyAlignment="1">
      <alignment horizontal="center"/>
      <protection/>
    </xf>
    <xf numFmtId="0" fontId="61" fillId="0" borderId="0" xfId="108" quotePrefix="1">
      <alignment/>
      <protection/>
    </xf>
    <xf numFmtId="0" fontId="20" fillId="60" borderId="23" xfId="107" applyFont="1" applyFill="1" applyBorder="1" applyAlignment="1" applyProtection="1">
      <alignment horizontal="center"/>
      <protection locked="0"/>
    </xf>
    <xf numFmtId="0" fontId="61" fillId="0" borderId="0" xfId="108" applyFill="1" applyAlignment="1">
      <alignment horizontal="center"/>
      <protection/>
    </xf>
    <xf numFmtId="0" fontId="61" fillId="0" borderId="0" xfId="108" applyBorder="1" applyAlignment="1">
      <alignment horizontal="center"/>
      <protection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49" fontId="68" fillId="0" borderId="0" xfId="0" applyNumberFormat="1" applyFont="1" applyBorder="1" applyAlignment="1">
      <alignment vertical="top"/>
    </xf>
    <xf numFmtId="0" fontId="61" fillId="0" borderId="0" xfId="109">
      <alignment/>
      <protection/>
    </xf>
    <xf numFmtId="0" fontId="0" fillId="0" borderId="0" xfId="0" applyAlignment="1">
      <alignment horizontal="center" vertical="top"/>
    </xf>
    <xf numFmtId="0" fontId="69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69" fillId="0" borderId="0" xfId="0" applyFont="1" applyAlignment="1">
      <alignment horizontal="right" vertical="top"/>
    </xf>
    <xf numFmtId="0" fontId="61" fillId="0" borderId="0" xfId="109" applyBorder="1">
      <alignment/>
      <protection/>
    </xf>
    <xf numFmtId="0" fontId="70" fillId="0" borderId="0" xfId="0" applyFont="1" applyBorder="1" applyAlignment="1">
      <alignment horizontal="center"/>
    </xf>
    <xf numFmtId="49" fontId="0" fillId="0" borderId="0" xfId="0" applyNumberFormat="1" applyBorder="1" applyAlignment="1">
      <alignment vertical="top"/>
    </xf>
    <xf numFmtId="0" fontId="71" fillId="0" borderId="0" xfId="0" applyFont="1" applyAlignment="1">
      <alignment horizontal="left" vertical="top"/>
    </xf>
    <xf numFmtId="0" fontId="71" fillId="0" borderId="0" xfId="0" applyFont="1" applyAlignment="1">
      <alignment horizontal="right" vertical="top"/>
    </xf>
    <xf numFmtId="0" fontId="61" fillId="59" borderId="0" xfId="109" applyFill="1" applyBorder="1">
      <alignment/>
      <protection/>
    </xf>
    <xf numFmtId="0" fontId="61" fillId="0" borderId="0" xfId="109" applyBorder="1" applyAlignment="1">
      <alignment horizontal="center"/>
      <protection/>
    </xf>
    <xf numFmtId="0" fontId="72" fillId="59" borderId="35" xfId="109" applyFont="1" applyFill="1" applyBorder="1" applyAlignment="1">
      <alignment horizontal="left"/>
      <protection/>
    </xf>
    <xf numFmtId="0" fontId="61" fillId="0" borderId="0" xfId="109" applyAlignment="1">
      <alignment/>
      <protection/>
    </xf>
    <xf numFmtId="0" fontId="61" fillId="0" borderId="0" xfId="109" applyBorder="1" applyAlignment="1">
      <alignment/>
      <protection/>
    </xf>
    <xf numFmtId="0" fontId="73" fillId="61" borderId="36" xfId="109" applyFont="1" applyFill="1" applyBorder="1">
      <alignment/>
      <protection/>
    </xf>
    <xf numFmtId="0" fontId="73" fillId="61" borderId="37" xfId="109" applyFont="1" applyFill="1" applyBorder="1">
      <alignment/>
      <protection/>
    </xf>
    <xf numFmtId="0" fontId="73" fillId="61" borderId="37" xfId="109" applyFont="1" applyFill="1" applyBorder="1" applyAlignment="1">
      <alignment horizontal="right"/>
      <protection/>
    </xf>
    <xf numFmtId="0" fontId="46" fillId="0" borderId="38" xfId="109" applyFont="1" applyBorder="1" applyAlignment="1">
      <alignment horizontal="center"/>
      <protection/>
    </xf>
    <xf numFmtId="0" fontId="73" fillId="59" borderId="38" xfId="109" applyFont="1" applyFill="1" applyBorder="1" applyAlignment="1" applyProtection="1">
      <alignment horizontal="center"/>
      <protection locked="0"/>
    </xf>
    <xf numFmtId="0" fontId="46" fillId="0" borderId="38" xfId="109" applyFont="1" applyBorder="1" applyAlignment="1">
      <alignment horizontal="center" vertical="center"/>
      <protection/>
    </xf>
    <xf numFmtId="0" fontId="73" fillId="59" borderId="38" xfId="109" applyFont="1" applyFill="1" applyBorder="1" applyAlignment="1" applyProtection="1">
      <alignment horizontal="center" vertical="center"/>
      <protection locked="0"/>
    </xf>
    <xf numFmtId="0" fontId="73" fillId="0" borderId="37" xfId="109" applyFont="1" applyFill="1" applyBorder="1">
      <alignment/>
      <protection/>
    </xf>
    <xf numFmtId="0" fontId="73" fillId="62" borderId="37" xfId="109" applyFont="1" applyFill="1" applyBorder="1">
      <alignment/>
      <protection/>
    </xf>
    <xf numFmtId="0" fontId="74" fillId="0" borderId="0" xfId="109" applyFont="1" applyBorder="1">
      <alignment/>
      <protection/>
    </xf>
    <xf numFmtId="0" fontId="61" fillId="39" borderId="0" xfId="109" applyFill="1" applyAlignment="1">
      <alignment horizontal="center"/>
      <protection/>
    </xf>
    <xf numFmtId="0" fontId="75" fillId="38" borderId="0" xfId="109" applyFont="1" applyFill="1" applyAlignment="1">
      <alignment horizontal="center"/>
      <protection/>
    </xf>
    <xf numFmtId="0" fontId="61" fillId="38" borderId="0" xfId="109" applyFill="1">
      <alignment/>
      <protection/>
    </xf>
    <xf numFmtId="0" fontId="61" fillId="39" borderId="0" xfId="109" applyFill="1" applyBorder="1" applyAlignment="1">
      <alignment horizontal="center"/>
      <protection/>
    </xf>
    <xf numFmtId="0" fontId="61" fillId="38" borderId="0" xfId="109" applyFill="1" applyAlignment="1">
      <alignment horizontal="center"/>
      <protection/>
    </xf>
    <xf numFmtId="0" fontId="61" fillId="38" borderId="0" xfId="109" applyFill="1" applyBorder="1" applyAlignment="1">
      <alignment horizontal="center"/>
      <protection/>
    </xf>
    <xf numFmtId="0" fontId="61" fillId="0" borderId="21" xfId="109" applyFont="1" applyBorder="1">
      <alignment/>
      <protection/>
    </xf>
    <xf numFmtId="0" fontId="61" fillId="0" borderId="21" xfId="109" applyBorder="1">
      <alignment/>
      <protection/>
    </xf>
    <xf numFmtId="0" fontId="75" fillId="38" borderId="0" xfId="109" applyFont="1" applyFill="1" applyBorder="1" applyAlignment="1">
      <alignment horizontal="center"/>
      <protection/>
    </xf>
    <xf numFmtId="0" fontId="17" fillId="0" borderId="21" xfId="109" applyFont="1" applyBorder="1" applyAlignment="1">
      <alignment horizontal="center"/>
      <protection/>
    </xf>
    <xf numFmtId="0" fontId="61" fillId="0" borderId="39" xfId="109" applyBorder="1">
      <alignment/>
      <protection/>
    </xf>
    <xf numFmtId="0" fontId="17" fillId="0" borderId="39" xfId="109" applyFont="1" applyBorder="1" applyAlignment="1">
      <alignment horizontal="center"/>
      <protection/>
    </xf>
    <xf numFmtId="0" fontId="61" fillId="0" borderId="39" xfId="109" applyFont="1" applyBorder="1">
      <alignment/>
      <protection/>
    </xf>
    <xf numFmtId="0" fontId="61" fillId="0" borderId="0" xfId="109" applyFill="1" applyAlignment="1">
      <alignment horizontal="center"/>
      <protection/>
    </xf>
    <xf numFmtId="0" fontId="61" fillId="59" borderId="0" xfId="109" applyFont="1" applyFill="1" applyBorder="1" applyAlignment="1">
      <alignment horizontal="center"/>
      <protection/>
    </xf>
    <xf numFmtId="0" fontId="61" fillId="59" borderId="21" xfId="109" applyFont="1" applyFill="1" applyBorder="1" applyAlignment="1">
      <alignment horizontal="center"/>
      <protection/>
    </xf>
    <xf numFmtId="0" fontId="17" fillId="0" borderId="21" xfId="109" applyFont="1" applyBorder="1">
      <alignment/>
      <protection/>
    </xf>
    <xf numFmtId="0" fontId="61" fillId="59" borderId="39" xfId="109" applyFont="1" applyFill="1" applyBorder="1" applyAlignment="1">
      <alignment horizontal="center"/>
      <protection/>
    </xf>
    <xf numFmtId="0" fontId="17" fillId="0" borderId="39" xfId="109" applyFont="1" applyBorder="1">
      <alignment/>
      <protection/>
    </xf>
    <xf numFmtId="0" fontId="0" fillId="0" borderId="39" xfId="109" applyFont="1" applyBorder="1">
      <alignment/>
      <protection/>
    </xf>
    <xf numFmtId="0" fontId="61" fillId="0" borderId="39" xfId="109" applyFont="1" applyBorder="1" applyAlignment="1">
      <alignment vertical="center" wrapText="1"/>
      <protection/>
    </xf>
    <xf numFmtId="0" fontId="17" fillId="0" borderId="39" xfId="109" applyFont="1" applyBorder="1" applyAlignment="1">
      <alignment vertical="center"/>
      <protection/>
    </xf>
    <xf numFmtId="0" fontId="17" fillId="59" borderId="0" xfId="109" applyFont="1" applyFill="1" applyBorder="1" applyAlignment="1">
      <alignment horizontal="center"/>
      <protection/>
    </xf>
    <xf numFmtId="0" fontId="61" fillId="0" borderId="0" xfId="109" applyFill="1">
      <alignment/>
      <protection/>
    </xf>
    <xf numFmtId="0" fontId="61" fillId="59" borderId="0" xfId="109" applyFill="1" applyBorder="1" applyAlignment="1">
      <alignment horizontal="center"/>
      <protection/>
    </xf>
    <xf numFmtId="0" fontId="61" fillId="0" borderId="0" xfId="109" applyFill="1" applyBorder="1" applyAlignment="1">
      <alignment horizontal="center"/>
      <protection/>
    </xf>
    <xf numFmtId="0" fontId="74" fillId="0" borderId="0" xfId="109" applyFont="1" applyBorder="1" applyAlignment="1">
      <alignment horizontal="left"/>
      <protection/>
    </xf>
    <xf numFmtId="0" fontId="75" fillId="0" borderId="0" xfId="109" applyFont="1" applyFill="1" applyBorder="1" applyAlignment="1">
      <alignment horizontal="center"/>
      <protection/>
    </xf>
    <xf numFmtId="0" fontId="0" fillId="0" borderId="21" xfId="109" applyFont="1" applyBorder="1" applyAlignment="1">
      <alignment horizontal="left"/>
      <protection/>
    </xf>
    <xf numFmtId="0" fontId="17" fillId="0" borderId="21" xfId="109" applyFont="1" applyFill="1" applyBorder="1" applyAlignment="1">
      <alignment horizontal="center"/>
      <protection/>
    </xf>
    <xf numFmtId="0" fontId="17" fillId="0" borderId="39" xfId="109" applyFont="1" applyFill="1" applyBorder="1" applyAlignment="1">
      <alignment horizontal="center"/>
      <protection/>
    </xf>
    <xf numFmtId="0" fontId="0" fillId="0" borderId="39" xfId="109" applyFont="1" applyBorder="1" applyAlignment="1">
      <alignment horizontal="left"/>
      <protection/>
    </xf>
    <xf numFmtId="0" fontId="17" fillId="0" borderId="0" xfId="109" applyFont="1" applyBorder="1" applyAlignment="1">
      <alignment vertical="center"/>
      <protection/>
    </xf>
    <xf numFmtId="0" fontId="74" fillId="0" borderId="0" xfId="103" applyFont="1" applyBorder="1">
      <alignment/>
      <protection/>
    </xf>
    <xf numFmtId="0" fontId="61" fillId="59" borderId="21" xfId="109" applyFill="1" applyBorder="1" applyAlignment="1">
      <alignment horizontal="center"/>
      <protection/>
    </xf>
    <xf numFmtId="0" fontId="61" fillId="59" borderId="21" xfId="109" applyFill="1" applyBorder="1">
      <alignment/>
      <protection/>
    </xf>
    <xf numFmtId="0" fontId="17" fillId="0" borderId="21" xfId="109" applyFont="1" applyBorder="1" applyAlignment="1">
      <alignment horizontal="center" vertical="center"/>
      <protection/>
    </xf>
    <xf numFmtId="0" fontId="61" fillId="59" borderId="39" xfId="109" applyFill="1" applyBorder="1" applyAlignment="1">
      <alignment horizontal="center"/>
      <protection/>
    </xf>
    <xf numFmtId="0" fontId="61" fillId="59" borderId="39" xfId="109" applyFill="1" applyBorder="1">
      <alignment/>
      <protection/>
    </xf>
    <xf numFmtId="0" fontId="17" fillId="0" borderId="39" xfId="109" applyFont="1" applyBorder="1" applyAlignment="1">
      <alignment horizontal="center" vertical="center"/>
      <protection/>
    </xf>
    <xf numFmtId="0" fontId="61" fillId="0" borderId="0" xfId="109" applyFont="1" applyBorder="1">
      <alignment/>
      <protection/>
    </xf>
    <xf numFmtId="0" fontId="61" fillId="0" borderId="21" xfId="109" applyFont="1" applyBorder="1">
      <alignment/>
      <protection/>
    </xf>
    <xf numFmtId="0" fontId="76" fillId="0" borderId="0" xfId="109" applyFont="1" applyBorder="1">
      <alignment/>
      <protection/>
    </xf>
    <xf numFmtId="0" fontId="17" fillId="0" borderId="25" xfId="109" applyFont="1" applyBorder="1" applyAlignment="1">
      <alignment horizontal="center"/>
      <protection/>
    </xf>
    <xf numFmtId="0" fontId="77" fillId="38" borderId="0" xfId="0" applyFont="1" applyFill="1" applyBorder="1" applyAlignment="1">
      <alignment/>
    </xf>
    <xf numFmtId="0" fontId="78" fillId="38" borderId="0" xfId="0" applyFont="1" applyFill="1" applyBorder="1" applyAlignment="1">
      <alignment/>
    </xf>
    <xf numFmtId="0" fontId="78" fillId="38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61" fillId="0" borderId="0" xfId="109" applyAlignment="1">
      <alignment horizontal="center"/>
      <protection/>
    </xf>
    <xf numFmtId="0" fontId="0" fillId="0" borderId="21" xfId="109" applyFont="1" applyBorder="1" applyAlignment="1">
      <alignment horizontal="left" vertical="center"/>
      <protection/>
    </xf>
    <xf numFmtId="0" fontId="61" fillId="0" borderId="21" xfId="109" applyFont="1" applyBorder="1" applyAlignment="1">
      <alignment horizontal="left" vertical="center"/>
      <protection/>
    </xf>
    <xf numFmtId="0" fontId="17" fillId="59" borderId="40" xfId="0" applyFont="1" applyFill="1" applyBorder="1" applyAlignment="1">
      <alignment horizontal="left"/>
    </xf>
    <xf numFmtId="0" fontId="18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57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46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0" fillId="38" borderId="19" xfId="0" applyFill="1" applyBorder="1" applyAlignment="1">
      <alignment/>
    </xf>
    <xf numFmtId="0" fontId="0" fillId="38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4" xfId="0" applyFill="1" applyBorder="1" applyAlignment="1">
      <alignment/>
    </xf>
    <xf numFmtId="0" fontId="18" fillId="0" borderId="33" xfId="0" applyFont="1" applyBorder="1" applyAlignment="1">
      <alignment vertical="center"/>
    </xf>
    <xf numFmtId="0" fontId="20" fillId="59" borderId="40" xfId="0" applyFont="1" applyFill="1" applyBorder="1" applyAlignment="1">
      <alignment vertical="center" wrapText="1"/>
    </xf>
    <xf numFmtId="0" fontId="0" fillId="0" borderId="39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5" fillId="59" borderId="26" xfId="0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57" borderId="0" xfId="0" applyFill="1" applyBorder="1" applyAlignment="1">
      <alignment/>
    </xf>
    <xf numFmtId="0" fontId="0" fillId="57" borderId="22" xfId="0" applyFill="1" applyBorder="1" applyAlignment="1">
      <alignment/>
    </xf>
    <xf numFmtId="0" fontId="0" fillId="57" borderId="21" xfId="0" applyFill="1" applyBorder="1" applyAlignment="1">
      <alignment/>
    </xf>
    <xf numFmtId="0" fontId="0" fillId="57" borderId="24" xfId="0" applyFill="1" applyBorder="1" applyAlignment="1">
      <alignment/>
    </xf>
    <xf numFmtId="0" fontId="0" fillId="57" borderId="20" xfId="0" applyFill="1" applyBorder="1" applyAlignment="1">
      <alignment/>
    </xf>
    <xf numFmtId="0" fontId="0" fillId="36" borderId="22" xfId="0" applyFill="1" applyBorder="1" applyAlignment="1">
      <alignment/>
    </xf>
    <xf numFmtId="0" fontId="47" fillId="0" borderId="33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0" fillId="57" borderId="25" xfId="0" applyFill="1" applyBorder="1" applyAlignment="1">
      <alignment/>
    </xf>
    <xf numFmtId="0" fontId="46" fillId="0" borderId="44" xfId="0" applyFont="1" applyBorder="1" applyAlignment="1">
      <alignment horizontal="center" vertical="center"/>
    </xf>
    <xf numFmtId="0" fontId="44" fillId="59" borderId="45" xfId="0" applyFont="1" applyFill="1" applyBorder="1" applyAlignment="1">
      <alignment/>
    </xf>
    <xf numFmtId="0" fontId="0" fillId="59" borderId="45" xfId="0" applyFill="1" applyBorder="1" applyAlignment="1">
      <alignment/>
    </xf>
    <xf numFmtId="0" fontId="44" fillId="59" borderId="45" xfId="0" applyFont="1" applyFill="1" applyBorder="1" applyAlignment="1">
      <alignment horizontal="right"/>
    </xf>
    <xf numFmtId="0" fontId="0" fillId="59" borderId="45" xfId="0" applyFill="1" applyBorder="1" applyAlignment="1">
      <alignment horizontal="right"/>
    </xf>
    <xf numFmtId="0" fontId="0" fillId="0" borderId="19" xfId="0" applyBorder="1" applyAlignment="1">
      <alignment/>
    </xf>
    <xf numFmtId="0" fontId="17" fillId="59" borderId="40" xfId="0" applyFont="1" applyFill="1" applyBorder="1" applyAlignment="1">
      <alignment/>
    </xf>
    <xf numFmtId="0" fontId="18" fillId="0" borderId="41" xfId="0" applyFont="1" applyBorder="1" applyAlignment="1">
      <alignment/>
    </xf>
    <xf numFmtId="0" fontId="5" fillId="59" borderId="40" xfId="0" applyFont="1" applyFill="1" applyBorder="1" applyAlignment="1">
      <alignment vertical="center"/>
    </xf>
    <xf numFmtId="0" fontId="2" fillId="59" borderId="28" xfId="0" applyFont="1" applyFill="1" applyBorder="1" applyAlignment="1">
      <alignment horizontal="left" wrapText="1"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6" borderId="21" xfId="0" applyFill="1" applyBorder="1" applyAlignment="1">
      <alignment/>
    </xf>
    <xf numFmtId="0" fontId="0" fillId="36" borderId="25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6" borderId="20" xfId="0" applyFill="1" applyBorder="1" applyAlignment="1">
      <alignment/>
    </xf>
    <xf numFmtId="0" fontId="4" fillId="38" borderId="48" xfId="0" applyFont="1" applyFill="1" applyBorder="1" applyAlignment="1">
      <alignment horizontal="left" vertical="top"/>
    </xf>
    <xf numFmtId="0" fontId="0" fillId="0" borderId="47" xfId="0" applyBorder="1" applyAlignment="1">
      <alignment horizontal="left"/>
    </xf>
    <xf numFmtId="0" fontId="0" fillId="57" borderId="49" xfId="0" applyFill="1" applyBorder="1" applyAlignment="1">
      <alignment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Komórka połączona" xfId="94"/>
    <cellStyle name="Komórka zaznaczona" xfId="95"/>
    <cellStyle name="Linked Cell" xfId="96"/>
    <cellStyle name="Nagłówek 1" xfId="97"/>
    <cellStyle name="Nagłówek 2" xfId="98"/>
    <cellStyle name="Nagłówek 3" xfId="99"/>
    <cellStyle name="Nagłówek 4" xfId="100"/>
    <cellStyle name="Neutral" xfId="101"/>
    <cellStyle name="Neutralne" xfId="102"/>
    <cellStyle name="Normal 2" xfId="103"/>
    <cellStyle name="Normal 3" xfId="104"/>
    <cellStyle name="Normal 4" xfId="105"/>
    <cellStyle name="Normal 5" xfId="106"/>
    <cellStyle name="Normal_P132 OrderForm_v10_072012" xfId="107"/>
    <cellStyle name="Normal_P439 OrderForm_v2_122011_JPG_pilot" xfId="108"/>
    <cellStyle name="Normal_P441-2-4 cortec" xfId="109"/>
    <cellStyle name="Note" xfId="110"/>
    <cellStyle name="Obliczenia" xfId="111"/>
    <cellStyle name="Output" xfId="112"/>
    <cellStyle name="Suma" xfId="113"/>
    <cellStyle name="Tekst objaśnienia" xfId="114"/>
    <cellStyle name="Tekst ostrzeżenia" xfId="115"/>
    <cellStyle name="Title" xfId="116"/>
    <cellStyle name="Total" xfId="117"/>
    <cellStyle name="Tytuł" xfId="118"/>
    <cellStyle name="Uwaga" xfId="119"/>
    <cellStyle name="Warning Text" xfId="120"/>
    <cellStyle name="Złe" xfId="121"/>
    <cellStyle name="Акцент1" xfId="122"/>
    <cellStyle name="Акцент2" xfId="123"/>
    <cellStyle name="Акцент3" xfId="124"/>
    <cellStyle name="Акцент4" xfId="125"/>
    <cellStyle name="Акцент5" xfId="126"/>
    <cellStyle name="Акцент6" xfId="127"/>
    <cellStyle name="Ввод " xfId="128"/>
    <cellStyle name="Вывод" xfId="129"/>
    <cellStyle name="Вычисление" xfId="130"/>
    <cellStyle name="Hyperlink" xfId="131"/>
    <cellStyle name="Currency" xfId="132"/>
    <cellStyle name="Currency [0]" xfId="133"/>
    <cellStyle name="Заголовок 1" xfId="134"/>
    <cellStyle name="Заголовок 2" xfId="135"/>
    <cellStyle name="Заголовок 3" xfId="136"/>
    <cellStyle name="Заголовок 4" xfId="137"/>
    <cellStyle name="Итог" xfId="138"/>
    <cellStyle name="Контрольная ячейка" xfId="139"/>
    <cellStyle name="Название" xfId="140"/>
    <cellStyle name="Нейтральный" xfId="141"/>
    <cellStyle name="Followed Hyperlink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Хороший" xfId="151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6.00390625" style="91" customWidth="1"/>
    <col min="2" max="2" width="55.625" style="91" customWidth="1"/>
    <col min="3" max="4" width="3.75390625" style="91" customWidth="1"/>
    <col min="5" max="8" width="2.00390625" style="164" customWidth="1"/>
    <col min="9" max="9" width="2.00390625" style="91" customWidth="1"/>
    <col min="10" max="16" width="2.00390625" style="164" customWidth="1"/>
    <col min="17" max="17" width="1.37890625" style="91" customWidth="1"/>
    <col min="18" max="16384" width="9.125" style="91" customWidth="1"/>
  </cols>
  <sheetData>
    <row r="1" spans="1:18" ht="24">
      <c r="A1" s="90" t="s">
        <v>116</v>
      </c>
      <c r="B1" s="90"/>
      <c r="E1" s="92"/>
      <c r="F1" s="92"/>
      <c r="G1" s="92"/>
      <c r="H1" s="92"/>
      <c r="I1" s="93"/>
      <c r="J1" s="94"/>
      <c r="K1" s="94"/>
      <c r="L1" s="94"/>
      <c r="M1" s="94"/>
      <c r="N1" s="94"/>
      <c r="O1" s="95" t="s">
        <v>78</v>
      </c>
      <c r="P1" s="94"/>
      <c r="Q1" s="96"/>
      <c r="R1" s="96"/>
    </row>
    <row r="2" spans="1:18" ht="18.75">
      <c r="A2" s="97"/>
      <c r="B2" s="98"/>
      <c r="C2" s="92"/>
      <c r="D2" s="92"/>
      <c r="E2" s="92"/>
      <c r="F2" s="92"/>
      <c r="G2" s="92"/>
      <c r="H2" s="92"/>
      <c r="I2" s="94"/>
      <c r="J2" s="94"/>
      <c r="K2" s="94"/>
      <c r="L2" s="94"/>
      <c r="M2" s="99"/>
      <c r="N2" s="94"/>
      <c r="O2" s="100" t="s">
        <v>117</v>
      </c>
      <c r="P2" s="94"/>
      <c r="Q2" s="96"/>
      <c r="R2" s="96"/>
    </row>
    <row r="3" spans="1:18" ht="12.75">
      <c r="A3" s="101"/>
      <c r="B3" s="96"/>
      <c r="C3" s="96"/>
      <c r="D3" s="96"/>
      <c r="E3" s="102"/>
      <c r="F3" s="102"/>
      <c r="G3" s="102"/>
      <c r="H3" s="102"/>
      <c r="I3" s="96"/>
      <c r="J3" s="102"/>
      <c r="K3" s="102"/>
      <c r="L3" s="102"/>
      <c r="M3" s="102"/>
      <c r="N3" s="102"/>
      <c r="O3" s="102"/>
      <c r="P3" s="102"/>
      <c r="Q3" s="96"/>
      <c r="R3" s="96"/>
    </row>
    <row r="4" spans="1:18" ht="12.75">
      <c r="A4" s="101"/>
      <c r="B4" s="96"/>
      <c r="C4" s="96"/>
      <c r="D4" s="96"/>
      <c r="E4" s="102"/>
      <c r="F4" s="102"/>
      <c r="G4" s="102"/>
      <c r="H4" s="102"/>
      <c r="I4" s="96"/>
      <c r="J4" s="102"/>
      <c r="K4" s="102"/>
      <c r="L4" s="102"/>
      <c r="M4" s="102"/>
      <c r="N4" s="102"/>
      <c r="O4" s="102"/>
      <c r="P4" s="102"/>
      <c r="Q4" s="96"/>
      <c r="R4" s="96"/>
    </row>
    <row r="5" spans="1:18" ht="13.5" thickBo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96"/>
    </row>
    <row r="6" spans="1:18" ht="19.5" thickBot="1">
      <c r="A6" s="106" t="s">
        <v>118</v>
      </c>
      <c r="B6" s="107"/>
      <c r="C6" s="108" t="s">
        <v>119</v>
      </c>
      <c r="D6" s="109"/>
      <c r="E6" s="110" t="s">
        <v>120</v>
      </c>
      <c r="F6" s="111" t="s">
        <v>17</v>
      </c>
      <c r="G6" s="112"/>
      <c r="H6" s="111" t="s">
        <v>17</v>
      </c>
      <c r="I6" s="112"/>
      <c r="J6" s="111" t="s">
        <v>17</v>
      </c>
      <c r="K6" s="111"/>
      <c r="L6" s="111" t="s">
        <v>17</v>
      </c>
      <c r="M6" s="111" t="s">
        <v>17</v>
      </c>
      <c r="N6" s="109"/>
      <c r="O6" s="113">
        <v>1</v>
      </c>
      <c r="P6" s="114"/>
      <c r="Q6" s="96"/>
      <c r="R6" s="96"/>
    </row>
    <row r="7" spans="1:18" ht="15.75">
      <c r="A7" s="115"/>
      <c r="B7" s="96"/>
      <c r="C7" s="96"/>
      <c r="D7" s="116"/>
      <c r="E7" s="117"/>
      <c r="F7" s="116"/>
      <c r="G7" s="118"/>
      <c r="H7" s="119"/>
      <c r="I7" s="117"/>
      <c r="J7" s="116"/>
      <c r="K7" s="120"/>
      <c r="L7" s="116"/>
      <c r="M7" s="120"/>
      <c r="N7" s="116"/>
      <c r="O7" s="121"/>
      <c r="P7" s="116"/>
      <c r="Q7" s="96"/>
      <c r="R7" s="96"/>
    </row>
    <row r="8" spans="1:18" ht="15.75">
      <c r="A8" s="115" t="s">
        <v>121</v>
      </c>
      <c r="B8" s="96"/>
      <c r="C8" s="96"/>
      <c r="D8" s="116"/>
      <c r="E8" s="117"/>
      <c r="F8" s="116"/>
      <c r="G8" s="118"/>
      <c r="H8" s="119"/>
      <c r="I8" s="117"/>
      <c r="J8" s="116"/>
      <c r="K8" s="120"/>
      <c r="L8" s="116"/>
      <c r="M8" s="120"/>
      <c r="N8" s="116"/>
      <c r="O8" s="121"/>
      <c r="P8" s="116"/>
      <c r="Q8" s="96"/>
      <c r="R8" s="96"/>
    </row>
    <row r="9" spans="1:19" ht="12.75">
      <c r="A9" s="122" t="s">
        <v>122</v>
      </c>
      <c r="B9" s="123"/>
      <c r="C9" s="123"/>
      <c r="D9" s="116"/>
      <c r="E9" s="124"/>
      <c r="F9" s="116"/>
      <c r="G9" s="118"/>
      <c r="H9" s="119"/>
      <c r="I9" s="117"/>
      <c r="J9" s="116"/>
      <c r="K9" s="120"/>
      <c r="L9" s="116"/>
      <c r="M9" s="120"/>
      <c r="N9" s="116"/>
      <c r="O9" s="121"/>
      <c r="P9" s="116"/>
      <c r="Q9" s="96"/>
      <c r="R9" s="96"/>
      <c r="S9" s="96"/>
    </row>
    <row r="10" spans="1:19" ht="12.75">
      <c r="A10" s="96"/>
      <c r="B10" s="96"/>
      <c r="C10" s="96"/>
      <c r="D10" s="116"/>
      <c r="E10" s="124"/>
      <c r="F10" s="116"/>
      <c r="G10" s="118"/>
      <c r="H10" s="119"/>
      <c r="I10" s="117"/>
      <c r="J10" s="116"/>
      <c r="K10" s="120"/>
      <c r="L10" s="116"/>
      <c r="M10" s="120"/>
      <c r="N10" s="116"/>
      <c r="O10" s="121"/>
      <c r="P10" s="116"/>
      <c r="Q10" s="96"/>
      <c r="R10" s="96"/>
      <c r="S10" s="96"/>
    </row>
    <row r="11" spans="1:16" ht="15.75">
      <c r="A11" s="115" t="s">
        <v>123</v>
      </c>
      <c r="B11" s="96"/>
      <c r="C11" s="96"/>
      <c r="D11" s="116"/>
      <c r="E11" s="120"/>
      <c r="F11" s="116"/>
      <c r="G11" s="121"/>
      <c r="H11" s="116"/>
      <c r="I11" s="120"/>
      <c r="J11" s="119"/>
      <c r="K11" s="120"/>
      <c r="L11" s="116"/>
      <c r="M11" s="120"/>
      <c r="N11" s="119"/>
      <c r="O11" s="120"/>
      <c r="P11" s="116"/>
    </row>
    <row r="12" spans="1:16" ht="12.75">
      <c r="A12" s="122" t="s">
        <v>124</v>
      </c>
      <c r="B12" s="123"/>
      <c r="C12" s="123"/>
      <c r="D12" s="125" t="s">
        <v>125</v>
      </c>
      <c r="E12" s="120"/>
      <c r="F12" s="116"/>
      <c r="G12" s="121"/>
      <c r="H12" s="116"/>
      <c r="I12" s="120"/>
      <c r="J12" s="119"/>
      <c r="K12" s="120"/>
      <c r="L12" s="116"/>
      <c r="M12" s="120"/>
      <c r="N12" s="119"/>
      <c r="O12" s="120"/>
      <c r="P12" s="116"/>
    </row>
    <row r="13" spans="1:16" ht="12.75">
      <c r="A13" s="122" t="s">
        <v>126</v>
      </c>
      <c r="B13" s="126"/>
      <c r="C13" s="126"/>
      <c r="D13" s="127" t="s">
        <v>17</v>
      </c>
      <c r="E13" s="120"/>
      <c r="F13" s="116"/>
      <c r="G13" s="121"/>
      <c r="H13" s="116"/>
      <c r="I13" s="120"/>
      <c r="J13" s="119"/>
      <c r="K13" s="120"/>
      <c r="L13" s="116"/>
      <c r="M13" s="120"/>
      <c r="N13" s="119"/>
      <c r="O13" s="120"/>
      <c r="P13" s="116"/>
    </row>
    <row r="14" spans="1:16" ht="12.75">
      <c r="A14" s="122" t="s">
        <v>127</v>
      </c>
      <c r="B14" s="126"/>
      <c r="C14" s="126"/>
      <c r="D14" s="127" t="s">
        <v>1</v>
      </c>
      <c r="E14" s="120"/>
      <c r="F14" s="116"/>
      <c r="G14" s="121"/>
      <c r="H14" s="116"/>
      <c r="I14" s="120"/>
      <c r="J14" s="119"/>
      <c r="K14" s="120"/>
      <c r="L14" s="116"/>
      <c r="M14" s="120"/>
      <c r="N14" s="119"/>
      <c r="O14" s="120"/>
      <c r="P14" s="116"/>
    </row>
    <row r="15" spans="1:16" ht="12.75">
      <c r="A15" s="122" t="s">
        <v>128</v>
      </c>
      <c r="B15" s="126"/>
      <c r="C15" s="126"/>
      <c r="D15" s="127" t="s">
        <v>129</v>
      </c>
      <c r="E15" s="120"/>
      <c r="F15" s="116"/>
      <c r="G15" s="121"/>
      <c r="H15" s="116"/>
      <c r="I15" s="120"/>
      <c r="J15" s="119"/>
      <c r="K15" s="120"/>
      <c r="L15" s="116"/>
      <c r="M15" s="120"/>
      <c r="N15" s="119"/>
      <c r="O15" s="120"/>
      <c r="P15" s="116"/>
    </row>
    <row r="16" spans="1:16" ht="12.75">
      <c r="A16" s="128" t="s">
        <v>130</v>
      </c>
      <c r="B16" s="126"/>
      <c r="C16" s="126"/>
      <c r="D16" s="127" t="s">
        <v>0</v>
      </c>
      <c r="E16" s="120"/>
      <c r="F16" s="116"/>
      <c r="G16" s="121"/>
      <c r="H16" s="116"/>
      <c r="I16" s="120"/>
      <c r="J16" s="119"/>
      <c r="K16" s="120"/>
      <c r="L16" s="116"/>
      <c r="M16" s="120"/>
      <c r="N16" s="119"/>
      <c r="O16" s="120"/>
      <c r="P16" s="116"/>
    </row>
    <row r="17" spans="1:19" ht="12.75">
      <c r="A17" s="96"/>
      <c r="B17" s="96"/>
      <c r="C17" s="96"/>
      <c r="D17" s="129"/>
      <c r="E17" s="124"/>
      <c r="F17" s="116"/>
      <c r="G17" s="118"/>
      <c r="H17" s="119"/>
      <c r="I17" s="117"/>
      <c r="J17" s="119"/>
      <c r="K17" s="120"/>
      <c r="L17" s="116"/>
      <c r="M17" s="120"/>
      <c r="N17" s="119"/>
      <c r="O17" s="120"/>
      <c r="P17" s="116"/>
      <c r="Q17" s="96"/>
      <c r="R17" s="96"/>
      <c r="S17" s="96"/>
    </row>
    <row r="18" spans="1:16" ht="15.75">
      <c r="A18" s="115" t="s">
        <v>131</v>
      </c>
      <c r="B18" s="96"/>
      <c r="C18" s="96"/>
      <c r="D18" s="96"/>
      <c r="E18" s="124"/>
      <c r="F18" s="116"/>
      <c r="G18" s="118"/>
      <c r="H18" s="119"/>
      <c r="I18" s="117"/>
      <c r="J18" s="119"/>
      <c r="K18" s="120"/>
      <c r="L18" s="116"/>
      <c r="M18" s="120"/>
      <c r="N18" s="119"/>
      <c r="O18" s="120"/>
      <c r="P18" s="116"/>
    </row>
    <row r="19" spans="1:16" ht="12.75">
      <c r="A19" s="122" t="s">
        <v>132</v>
      </c>
      <c r="B19" s="123"/>
      <c r="C19" s="123"/>
      <c r="D19" s="123"/>
      <c r="E19" s="125">
        <v>1</v>
      </c>
      <c r="F19" s="116"/>
      <c r="G19" s="118"/>
      <c r="H19" s="119"/>
      <c r="I19" s="117"/>
      <c r="J19" s="119"/>
      <c r="K19" s="120"/>
      <c r="L19" s="116"/>
      <c r="M19" s="120"/>
      <c r="N19" s="119"/>
      <c r="O19" s="120"/>
      <c r="P19" s="116"/>
    </row>
    <row r="20" spans="5:19" ht="12.75">
      <c r="E20" s="91"/>
      <c r="F20" s="116"/>
      <c r="G20" s="118"/>
      <c r="H20" s="119"/>
      <c r="I20" s="117"/>
      <c r="J20" s="116"/>
      <c r="K20" s="120"/>
      <c r="L20" s="116"/>
      <c r="M20" s="120"/>
      <c r="N20" s="116"/>
      <c r="O20" s="121"/>
      <c r="P20" s="116"/>
      <c r="Q20" s="96"/>
      <c r="R20" s="96"/>
      <c r="S20" s="96"/>
    </row>
    <row r="21" spans="1:19" ht="15.75">
      <c r="A21" s="115" t="s">
        <v>133</v>
      </c>
      <c r="B21" s="96"/>
      <c r="C21" s="96"/>
      <c r="D21" s="96"/>
      <c r="E21" s="130"/>
      <c r="F21" s="130"/>
      <c r="G21" s="118"/>
      <c r="H21" s="119"/>
      <c r="I21" s="117"/>
      <c r="J21" s="116"/>
      <c r="K21" s="120"/>
      <c r="L21" s="116"/>
      <c r="M21" s="120"/>
      <c r="N21" s="116"/>
      <c r="O21" s="121"/>
      <c r="P21" s="116"/>
      <c r="Q21" s="96"/>
      <c r="R21" s="96"/>
      <c r="S21" s="96"/>
    </row>
    <row r="22" spans="1:17" ht="12.75">
      <c r="A22" s="122" t="s">
        <v>134</v>
      </c>
      <c r="B22" s="123"/>
      <c r="C22" s="123"/>
      <c r="D22" s="123"/>
      <c r="E22" s="131"/>
      <c r="F22" s="131"/>
      <c r="G22" s="132">
        <v>0</v>
      </c>
      <c r="H22" s="116"/>
      <c r="I22" s="120"/>
      <c r="J22" s="116"/>
      <c r="K22" s="121"/>
      <c r="L22" s="116"/>
      <c r="M22" s="121"/>
      <c r="N22" s="116"/>
      <c r="O22" s="120"/>
      <c r="P22" s="119"/>
      <c r="Q22" s="96"/>
    </row>
    <row r="23" spans="1:17" ht="12.75">
      <c r="A23" s="122" t="s">
        <v>135</v>
      </c>
      <c r="B23" s="126"/>
      <c r="C23" s="126"/>
      <c r="D23" s="126"/>
      <c r="E23" s="133"/>
      <c r="F23" s="133"/>
      <c r="G23" s="134">
        <v>3</v>
      </c>
      <c r="H23" s="116"/>
      <c r="I23" s="120"/>
      <c r="J23" s="116"/>
      <c r="K23" s="121"/>
      <c r="L23" s="116"/>
      <c r="M23" s="121"/>
      <c r="N23" s="116"/>
      <c r="O23" s="120"/>
      <c r="P23" s="119"/>
      <c r="Q23" s="96"/>
    </row>
    <row r="24" spans="1:17" ht="12.75">
      <c r="A24" s="135" t="s">
        <v>136</v>
      </c>
      <c r="B24" s="136"/>
      <c r="C24" s="126"/>
      <c r="D24" s="126"/>
      <c r="E24" s="133"/>
      <c r="F24" s="133"/>
      <c r="G24" s="137">
        <v>4</v>
      </c>
      <c r="H24" s="116"/>
      <c r="I24" s="120"/>
      <c r="J24" s="116"/>
      <c r="K24" s="121"/>
      <c r="L24" s="116"/>
      <c r="M24" s="121"/>
      <c r="N24" s="116"/>
      <c r="O24" s="120"/>
      <c r="P24" s="119"/>
      <c r="Q24" s="96"/>
    </row>
    <row r="25" spans="1:19" ht="12.75">
      <c r="A25" s="96"/>
      <c r="B25" s="96"/>
      <c r="C25" s="96"/>
      <c r="D25" s="96"/>
      <c r="E25" s="138"/>
      <c r="F25" s="129"/>
      <c r="G25" s="139"/>
      <c r="H25" s="119"/>
      <c r="I25" s="117"/>
      <c r="J25" s="116"/>
      <c r="K25" s="120"/>
      <c r="L25" s="116"/>
      <c r="M25" s="120"/>
      <c r="N25" s="116"/>
      <c r="O25" s="121"/>
      <c r="P25" s="116"/>
      <c r="Q25" s="96"/>
      <c r="R25" s="96"/>
      <c r="S25" s="96"/>
    </row>
    <row r="26" spans="1:19" ht="15.75">
      <c r="A26" s="115" t="s">
        <v>137</v>
      </c>
      <c r="B26" s="96"/>
      <c r="C26" s="96"/>
      <c r="D26" s="96"/>
      <c r="E26" s="130"/>
      <c r="F26" s="139"/>
      <c r="G26" s="139"/>
      <c r="H26" s="119"/>
      <c r="I26" s="117"/>
      <c r="J26" s="116"/>
      <c r="K26" s="120"/>
      <c r="L26" s="116"/>
      <c r="M26" s="120"/>
      <c r="N26" s="116"/>
      <c r="O26" s="121"/>
      <c r="P26" s="116"/>
      <c r="Q26" s="96"/>
      <c r="R26" s="96"/>
      <c r="S26" s="96"/>
    </row>
    <row r="27" spans="1:19" ht="12.75">
      <c r="A27" s="122" t="s">
        <v>138</v>
      </c>
      <c r="B27" s="123"/>
      <c r="C27" s="123"/>
      <c r="D27" s="123"/>
      <c r="E27" s="131"/>
      <c r="F27" s="131"/>
      <c r="G27" s="125"/>
      <c r="H27" s="125">
        <v>9</v>
      </c>
      <c r="I27" s="117"/>
      <c r="J27" s="116"/>
      <c r="K27" s="120"/>
      <c r="L27" s="116"/>
      <c r="M27" s="120"/>
      <c r="N27" s="116"/>
      <c r="O27" s="121"/>
      <c r="P27" s="116"/>
      <c r="Q27" s="96"/>
      <c r="R27" s="96"/>
      <c r="S27" s="96"/>
    </row>
    <row r="28" spans="1:19" ht="12.75">
      <c r="A28" s="96"/>
      <c r="B28" s="96"/>
      <c r="C28" s="96"/>
      <c r="D28" s="96"/>
      <c r="E28" s="130"/>
      <c r="F28" s="130"/>
      <c r="G28" s="140"/>
      <c r="H28" s="141"/>
      <c r="I28" s="117"/>
      <c r="J28" s="116"/>
      <c r="K28" s="120"/>
      <c r="L28" s="116"/>
      <c r="M28" s="120"/>
      <c r="N28" s="116"/>
      <c r="O28" s="121"/>
      <c r="P28" s="116"/>
      <c r="Q28" s="96"/>
      <c r="R28" s="96"/>
      <c r="S28" s="96"/>
    </row>
    <row r="29" spans="1:19" ht="15.75">
      <c r="A29" s="142" t="s">
        <v>139</v>
      </c>
      <c r="B29" s="96"/>
      <c r="C29" s="96"/>
      <c r="D29" s="141"/>
      <c r="E29" s="143"/>
      <c r="F29" s="130"/>
      <c r="G29" s="140"/>
      <c r="H29" s="141"/>
      <c r="I29" s="117"/>
      <c r="J29" s="116"/>
      <c r="K29" s="120"/>
      <c r="L29" s="116"/>
      <c r="M29" s="120"/>
      <c r="N29" s="116"/>
      <c r="O29" s="121"/>
      <c r="P29" s="116"/>
      <c r="Q29" s="96"/>
      <c r="R29" s="96"/>
      <c r="S29" s="96"/>
    </row>
    <row r="30" spans="1:19" ht="12.75">
      <c r="A30" s="144" t="s">
        <v>140</v>
      </c>
      <c r="B30" s="123"/>
      <c r="C30" s="123"/>
      <c r="D30" s="123"/>
      <c r="E30" s="145"/>
      <c r="F30" s="145"/>
      <c r="G30" s="145"/>
      <c r="H30" s="145"/>
      <c r="I30" s="146">
        <v>1</v>
      </c>
      <c r="J30" s="116"/>
      <c r="K30" s="120"/>
      <c r="L30" s="116"/>
      <c r="M30" s="120"/>
      <c r="N30" s="116"/>
      <c r="O30" s="121"/>
      <c r="P30" s="116"/>
      <c r="Q30" s="96"/>
      <c r="R30" s="96"/>
      <c r="S30" s="96"/>
    </row>
    <row r="31" spans="1:19" ht="12.75">
      <c r="A31" s="147" t="s">
        <v>141</v>
      </c>
      <c r="B31" s="126"/>
      <c r="C31" s="126"/>
      <c r="D31" s="126"/>
      <c r="E31" s="91"/>
      <c r="F31" s="91"/>
      <c r="G31" s="91"/>
      <c r="H31" s="91"/>
      <c r="I31" s="146">
        <v>2</v>
      </c>
      <c r="J31" s="116"/>
      <c r="K31" s="120"/>
      <c r="L31" s="116"/>
      <c r="M31" s="120"/>
      <c r="N31" s="116"/>
      <c r="O31" s="121"/>
      <c r="P31" s="116"/>
      <c r="Q31" s="96"/>
      <c r="R31" s="96"/>
      <c r="S31" s="96"/>
    </row>
    <row r="32" spans="1:19" ht="12.75">
      <c r="A32" s="147" t="s">
        <v>142</v>
      </c>
      <c r="B32" s="126"/>
      <c r="C32" s="126"/>
      <c r="D32" s="126"/>
      <c r="E32" s="126"/>
      <c r="F32" s="126"/>
      <c r="G32" s="126"/>
      <c r="H32" s="126"/>
      <c r="I32" s="146">
        <v>2</v>
      </c>
      <c r="J32" s="116"/>
      <c r="K32" s="120"/>
      <c r="L32" s="116"/>
      <c r="M32" s="120"/>
      <c r="N32" s="116"/>
      <c r="O32" s="121"/>
      <c r="P32" s="116"/>
      <c r="Q32" s="96"/>
      <c r="R32" s="96"/>
      <c r="S32" s="96"/>
    </row>
    <row r="33" spans="1:19" ht="12.75" customHeight="1">
      <c r="A33" s="96"/>
      <c r="B33" s="96"/>
      <c r="C33" s="96"/>
      <c r="D33" s="96"/>
      <c r="E33" s="138"/>
      <c r="F33" s="91"/>
      <c r="G33" s="91"/>
      <c r="H33" s="91"/>
      <c r="J33" s="116"/>
      <c r="K33" s="120"/>
      <c r="L33" s="116"/>
      <c r="M33" s="120"/>
      <c r="N33" s="116"/>
      <c r="O33" s="121"/>
      <c r="P33" s="116"/>
      <c r="Q33" s="96"/>
      <c r="R33" s="96"/>
      <c r="S33" s="96"/>
    </row>
    <row r="34" spans="1:19" ht="12.75" customHeight="1">
      <c r="A34" s="142" t="s">
        <v>143</v>
      </c>
      <c r="B34" s="142"/>
      <c r="C34" s="96"/>
      <c r="D34" s="96"/>
      <c r="E34" s="130"/>
      <c r="F34" s="130"/>
      <c r="G34" s="140"/>
      <c r="H34" s="140"/>
      <c r="I34" s="148"/>
      <c r="J34" s="116"/>
      <c r="K34" s="120"/>
      <c r="L34" s="116"/>
      <c r="M34" s="120"/>
      <c r="N34" s="116"/>
      <c r="O34" s="121"/>
      <c r="P34" s="116"/>
      <c r="Q34" s="96"/>
      <c r="R34" s="96"/>
      <c r="S34" s="96"/>
    </row>
    <row r="35" spans="1:19" ht="12.75">
      <c r="A35" s="123" t="s">
        <v>144</v>
      </c>
      <c r="B35" s="123"/>
      <c r="C35" s="123"/>
      <c r="D35" s="123"/>
      <c r="E35" s="123"/>
      <c r="F35" s="123"/>
      <c r="G35" s="123"/>
      <c r="H35" s="123"/>
      <c r="I35" s="123"/>
      <c r="J35" s="146" t="s">
        <v>17</v>
      </c>
      <c r="K35" s="120"/>
      <c r="L35" s="116"/>
      <c r="M35" s="120"/>
      <c r="N35" s="116"/>
      <c r="O35" s="121"/>
      <c r="P35" s="116"/>
      <c r="Q35" s="96"/>
      <c r="R35" s="96"/>
      <c r="S35" s="96"/>
    </row>
    <row r="36" spans="5:19" ht="12.75">
      <c r="E36" s="91"/>
      <c r="F36" s="91"/>
      <c r="G36" s="91"/>
      <c r="H36" s="91"/>
      <c r="J36" s="91"/>
      <c r="K36" s="120"/>
      <c r="L36" s="116"/>
      <c r="M36" s="120"/>
      <c r="N36" s="116"/>
      <c r="O36" s="121"/>
      <c r="P36" s="116"/>
      <c r="Q36" s="96"/>
      <c r="R36" s="96"/>
      <c r="S36" s="96"/>
    </row>
    <row r="37" spans="1:19" ht="15.75">
      <c r="A37" s="149" t="s">
        <v>145</v>
      </c>
      <c r="B37" s="96"/>
      <c r="C37" s="96"/>
      <c r="D37" s="96"/>
      <c r="E37" s="130"/>
      <c r="F37" s="130"/>
      <c r="G37" s="140"/>
      <c r="H37" s="140"/>
      <c r="I37" s="101"/>
      <c r="J37" s="140"/>
      <c r="K37" s="120"/>
      <c r="L37" s="116"/>
      <c r="M37" s="120"/>
      <c r="N37" s="116"/>
      <c r="O37" s="121"/>
      <c r="P37" s="116"/>
      <c r="Q37" s="96"/>
      <c r="R37" s="96"/>
      <c r="S37" s="96"/>
    </row>
    <row r="38" spans="1:19" ht="12.75">
      <c r="A38" s="165" t="s">
        <v>146</v>
      </c>
      <c r="B38" s="166"/>
      <c r="C38" s="123"/>
      <c r="D38" s="123"/>
      <c r="E38" s="131"/>
      <c r="F38" s="131"/>
      <c r="G38" s="150"/>
      <c r="H38" s="150"/>
      <c r="I38" s="151"/>
      <c r="J38" s="150"/>
      <c r="K38" s="152">
        <v>0</v>
      </c>
      <c r="L38" s="116"/>
      <c r="M38" s="120"/>
      <c r="N38" s="116"/>
      <c r="O38" s="121"/>
      <c r="P38" s="116"/>
      <c r="Q38" s="96"/>
      <c r="R38" s="96"/>
      <c r="S38" s="96"/>
    </row>
    <row r="39" spans="1:19" ht="12.75">
      <c r="A39" s="165" t="s">
        <v>147</v>
      </c>
      <c r="B39" s="166"/>
      <c r="C39" s="126"/>
      <c r="D39" s="126"/>
      <c r="E39" s="133"/>
      <c r="F39" s="133"/>
      <c r="G39" s="153"/>
      <c r="H39" s="153"/>
      <c r="I39" s="154"/>
      <c r="J39" s="153"/>
      <c r="K39" s="155">
        <v>1</v>
      </c>
      <c r="L39" s="116"/>
      <c r="M39" s="120"/>
      <c r="N39" s="116"/>
      <c r="O39" s="121"/>
      <c r="P39" s="116"/>
      <c r="Q39" s="96"/>
      <c r="R39" s="96"/>
      <c r="S39" s="96"/>
    </row>
    <row r="40" spans="1:19" ht="12.75">
      <c r="A40" s="156"/>
      <c r="B40" s="96"/>
      <c r="C40" s="96"/>
      <c r="D40" s="96"/>
      <c r="E40" s="130"/>
      <c r="F40" s="130"/>
      <c r="G40" s="140"/>
      <c r="H40" s="140"/>
      <c r="I40" s="101"/>
      <c r="J40" s="140"/>
      <c r="K40" s="140"/>
      <c r="L40" s="116"/>
      <c r="M40" s="120"/>
      <c r="N40" s="116"/>
      <c r="O40" s="121"/>
      <c r="P40" s="116"/>
      <c r="Q40" s="96"/>
      <c r="R40" s="96"/>
      <c r="S40" s="96"/>
    </row>
    <row r="41" spans="1:19" ht="15.75">
      <c r="A41" s="115" t="s">
        <v>148</v>
      </c>
      <c r="B41" s="96"/>
      <c r="E41" s="91"/>
      <c r="F41" s="91"/>
      <c r="G41" s="91"/>
      <c r="H41" s="91"/>
      <c r="J41" s="91"/>
      <c r="K41" s="91"/>
      <c r="L41" s="91"/>
      <c r="M41" s="120"/>
      <c r="N41" s="116"/>
      <c r="O41" s="121"/>
      <c r="P41" s="116"/>
      <c r="Q41" s="96"/>
      <c r="R41" s="96"/>
      <c r="S41" s="96"/>
    </row>
    <row r="42" spans="1:19" ht="12.75">
      <c r="A42" s="157" t="s">
        <v>149</v>
      </c>
      <c r="B42" s="157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55">
        <v>1</v>
      </c>
      <c r="O42" s="121"/>
      <c r="P42" s="116"/>
      <c r="Q42" s="96"/>
      <c r="R42" s="96"/>
      <c r="S42" s="96"/>
    </row>
    <row r="43" spans="1:19" ht="12.75">
      <c r="A43" s="96"/>
      <c r="B43" s="96"/>
      <c r="C43" s="96"/>
      <c r="D43" s="96"/>
      <c r="E43" s="130"/>
      <c r="F43" s="130"/>
      <c r="G43" s="140"/>
      <c r="H43" s="140"/>
      <c r="I43" s="101"/>
      <c r="J43" s="140"/>
      <c r="K43" s="140"/>
      <c r="L43" s="140"/>
      <c r="M43" s="140"/>
      <c r="N43" s="140"/>
      <c r="O43" s="121"/>
      <c r="P43" s="116"/>
      <c r="Q43" s="96"/>
      <c r="R43" s="96"/>
      <c r="S43" s="96"/>
    </row>
    <row r="44" spans="1:19" ht="15.75">
      <c r="A44" s="115" t="s">
        <v>150</v>
      </c>
      <c r="B44" s="96"/>
      <c r="C44" s="96"/>
      <c r="D44" s="96"/>
      <c r="E44" s="130"/>
      <c r="F44" s="130"/>
      <c r="G44" s="140"/>
      <c r="H44" s="140"/>
      <c r="I44" s="101"/>
      <c r="J44" s="140"/>
      <c r="K44" s="140"/>
      <c r="L44" s="140"/>
      <c r="M44" s="140"/>
      <c r="N44" s="140"/>
      <c r="O44" s="121"/>
      <c r="P44" s="116"/>
      <c r="Q44" s="96"/>
      <c r="R44" s="96"/>
      <c r="S44" s="96"/>
    </row>
    <row r="45" spans="1:19" ht="12.75">
      <c r="A45" s="123" t="s">
        <v>151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55">
        <v>1</v>
      </c>
      <c r="P45" s="116"/>
      <c r="Q45" s="96"/>
      <c r="R45" s="96"/>
      <c r="S45" s="96"/>
    </row>
    <row r="46" spans="1:19" ht="12.75">
      <c r="A46" s="96"/>
      <c r="B46" s="96"/>
      <c r="C46" s="96"/>
      <c r="D46" s="96"/>
      <c r="E46" s="130"/>
      <c r="F46" s="130"/>
      <c r="G46" s="140"/>
      <c r="H46" s="140"/>
      <c r="I46" s="101"/>
      <c r="J46" s="140"/>
      <c r="K46" s="140"/>
      <c r="L46" s="140"/>
      <c r="M46" s="140"/>
      <c r="N46" s="140"/>
      <c r="O46" s="141"/>
      <c r="P46" s="116"/>
      <c r="Q46" s="96"/>
      <c r="R46" s="96"/>
      <c r="S46" s="96"/>
    </row>
    <row r="47" spans="1:19" ht="13.5">
      <c r="A47" s="158" t="s">
        <v>152</v>
      </c>
      <c r="B47" s="96"/>
      <c r="C47" s="96"/>
      <c r="D47" s="96"/>
      <c r="E47" s="130"/>
      <c r="F47" s="130"/>
      <c r="G47" s="140"/>
      <c r="H47" s="140"/>
      <c r="I47" s="101"/>
      <c r="J47" s="140"/>
      <c r="K47" s="140"/>
      <c r="L47" s="140"/>
      <c r="M47" s="140"/>
      <c r="N47" s="140"/>
      <c r="O47" s="140"/>
      <c r="P47" s="116"/>
      <c r="Q47" s="96"/>
      <c r="R47" s="96"/>
      <c r="S47" s="96"/>
    </row>
    <row r="48" spans="1:19" ht="12.75">
      <c r="A48" s="122" t="s">
        <v>153</v>
      </c>
      <c r="B48" s="123"/>
      <c r="C48" s="123"/>
      <c r="D48" s="123"/>
      <c r="E48" s="131"/>
      <c r="F48" s="131"/>
      <c r="G48" s="150"/>
      <c r="H48" s="150"/>
      <c r="I48" s="151"/>
      <c r="J48" s="150"/>
      <c r="K48" s="150"/>
      <c r="L48" s="150"/>
      <c r="M48" s="150"/>
      <c r="N48" s="150"/>
      <c r="O48" s="150"/>
      <c r="P48" s="159" t="s">
        <v>17</v>
      </c>
      <c r="Q48" s="96"/>
      <c r="R48" s="96"/>
      <c r="S48" s="96"/>
    </row>
    <row r="49" spans="1:18" ht="12.75">
      <c r="A49" s="122" t="s">
        <v>154</v>
      </c>
      <c r="B49" s="123"/>
      <c r="C49" s="123"/>
      <c r="D49" s="123"/>
      <c r="E49" s="131"/>
      <c r="F49" s="131"/>
      <c r="G49" s="150"/>
      <c r="H49" s="150"/>
      <c r="I49" s="151"/>
      <c r="J49" s="150"/>
      <c r="K49" s="150"/>
      <c r="L49" s="150"/>
      <c r="M49" s="150"/>
      <c r="N49" s="150"/>
      <c r="O49" s="150"/>
      <c r="P49" s="159" t="s">
        <v>155</v>
      </c>
      <c r="Q49" s="96"/>
      <c r="R49" s="96"/>
    </row>
    <row r="50" spans="1:19" ht="12.75">
      <c r="A50" s="96"/>
      <c r="B50" s="96"/>
      <c r="C50" s="96"/>
      <c r="D50" s="96"/>
      <c r="E50" s="140"/>
      <c r="F50" s="140"/>
      <c r="G50" s="102"/>
      <c r="H50" s="102"/>
      <c r="I50" s="96"/>
      <c r="J50" s="102"/>
      <c r="K50" s="102"/>
      <c r="L50" s="102"/>
      <c r="M50" s="102"/>
      <c r="N50" s="102"/>
      <c r="O50" s="102"/>
      <c r="P50" s="102"/>
      <c r="Q50" s="96"/>
      <c r="R50" s="96"/>
      <c r="S50" s="96"/>
    </row>
    <row r="51" spans="1:19" ht="15.75">
      <c r="A51" s="115" t="s">
        <v>156</v>
      </c>
      <c r="B51" s="96"/>
      <c r="C51" s="96"/>
      <c r="D51" s="96"/>
      <c r="E51" s="102"/>
      <c r="F51" s="102"/>
      <c r="G51" s="102"/>
      <c r="H51" s="102"/>
      <c r="I51" s="96"/>
      <c r="J51" s="102"/>
      <c r="K51" s="102"/>
      <c r="L51" s="102"/>
      <c r="M51" s="102"/>
      <c r="N51" s="102"/>
      <c r="O51" s="102"/>
      <c r="P51" s="102"/>
      <c r="Q51" s="96"/>
      <c r="R51" s="96"/>
      <c r="S51" s="96"/>
    </row>
    <row r="52" spans="1:19" ht="12.75">
      <c r="A52" s="160" t="s">
        <v>157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2"/>
      <c r="S52" s="163"/>
    </row>
    <row r="53" spans="1:19" ht="12.75">
      <c r="A53" s="160" t="s">
        <v>158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2"/>
      <c r="S53" s="163"/>
    </row>
    <row r="54" spans="1:19" ht="12.75">
      <c r="A54" s="160" t="s">
        <v>159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2"/>
      <c r="S54" s="163"/>
    </row>
  </sheetData>
  <sheetProtection password="C927" sheet="1"/>
  <mergeCells count="2"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A6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7" max="7" width="16.125" style="0" customWidth="1"/>
    <col min="8" max="8" width="10.375" style="0" customWidth="1"/>
    <col min="9" max="13" width="2.75390625" style="0" customWidth="1"/>
    <col min="14" max="14" width="3.25390625" style="0" customWidth="1"/>
    <col min="15" max="15" width="2.75390625" style="0" customWidth="1"/>
    <col min="16" max="17" width="3.00390625" style="0" customWidth="1"/>
    <col min="18" max="18" width="3.125" style="0" customWidth="1"/>
    <col min="19" max="19" width="2.875" style="0" customWidth="1"/>
    <col min="20" max="23" width="2.75390625" style="0" customWidth="1"/>
    <col min="24" max="25" width="3.00390625" style="0" customWidth="1"/>
    <col min="26" max="26" width="3.875" style="0" customWidth="1"/>
    <col min="27" max="27" width="3.375" style="0" customWidth="1"/>
  </cols>
  <sheetData>
    <row r="1" spans="1:27" ht="23.25">
      <c r="A1" s="4"/>
      <c r="B1" s="40" t="s">
        <v>78</v>
      </c>
      <c r="C1" s="39"/>
      <c r="D1" s="5"/>
      <c r="E1" s="4"/>
      <c r="F1" s="4"/>
      <c r="G1" s="62" t="s">
        <v>83</v>
      </c>
      <c r="H1" s="205" t="str">
        <f>data!D129</f>
        <v>Var. not available in IDC</v>
      </c>
      <c r="I1" s="206"/>
      <c r="J1" s="206"/>
      <c r="K1" s="206"/>
      <c r="L1" s="206"/>
      <c r="M1" s="206"/>
      <c r="N1" s="206"/>
      <c r="O1" s="206"/>
      <c r="P1" s="204"/>
      <c r="Q1" s="204"/>
      <c r="R1" s="203" t="str">
        <f>data!D138</f>
        <v>and REL 10030</v>
      </c>
      <c r="S1" s="204"/>
      <c r="T1" s="204"/>
      <c r="U1" s="204"/>
      <c r="V1" s="204"/>
      <c r="W1" s="204"/>
      <c r="X1" s="204"/>
      <c r="Y1" s="204"/>
      <c r="Z1" s="63"/>
      <c r="AA1" s="4"/>
    </row>
    <row r="2" spans="1:27" ht="13.5" thickBot="1">
      <c r="A2" s="4"/>
      <c r="B2" s="4" t="s">
        <v>80</v>
      </c>
      <c r="C2" s="4"/>
      <c r="D2" s="4"/>
      <c r="E2" s="4"/>
      <c r="F2" s="4"/>
      <c r="G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  <c r="AA2" s="4"/>
    </row>
    <row r="3" spans="1:27" ht="12.75">
      <c r="A3" s="8"/>
      <c r="B3" s="9" t="s">
        <v>113</v>
      </c>
      <c r="C3" s="8"/>
      <c r="D3" s="9"/>
      <c r="E3" s="9" t="s">
        <v>2</v>
      </c>
      <c r="F3" s="4"/>
      <c r="G3" s="4"/>
      <c r="H3" s="4"/>
      <c r="I3" s="10" t="s">
        <v>0</v>
      </c>
      <c r="J3" s="10" t="s">
        <v>17</v>
      </c>
      <c r="K3" s="10" t="s">
        <v>17</v>
      </c>
      <c r="L3" s="10" t="s">
        <v>17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  <c r="X3" s="10" t="s">
        <v>0</v>
      </c>
      <c r="Y3" s="10" t="s">
        <v>0</v>
      </c>
      <c r="Z3" s="10" t="s">
        <v>0</v>
      </c>
      <c r="AA3" s="4"/>
    </row>
    <row r="4" spans="1:27" ht="12.75">
      <c r="A4" s="21"/>
      <c r="B4" s="4" t="s">
        <v>79</v>
      </c>
      <c r="C4" s="23"/>
      <c r="D4" s="24"/>
      <c r="E4" s="9" t="s">
        <v>3</v>
      </c>
      <c r="F4" s="4"/>
      <c r="G4" s="4"/>
      <c r="H4" s="4"/>
      <c r="I4" s="56">
        <v>1</v>
      </c>
      <c r="J4" s="56">
        <v>2</v>
      </c>
      <c r="K4" s="57">
        <v>3</v>
      </c>
      <c r="L4" s="56">
        <v>4</v>
      </c>
      <c r="M4" s="57">
        <v>5</v>
      </c>
      <c r="N4" s="56">
        <v>6</v>
      </c>
      <c r="O4" s="57">
        <v>7</v>
      </c>
      <c r="P4" s="56">
        <v>8</v>
      </c>
      <c r="Q4" s="57">
        <v>9</v>
      </c>
      <c r="R4" s="56">
        <v>10</v>
      </c>
      <c r="S4" s="57">
        <v>11</v>
      </c>
      <c r="T4" s="56">
        <v>12</v>
      </c>
      <c r="U4" s="57">
        <v>13</v>
      </c>
      <c r="V4" s="56">
        <v>14</v>
      </c>
      <c r="W4" s="57">
        <v>15</v>
      </c>
      <c r="X4" s="56">
        <v>16</v>
      </c>
      <c r="Y4" s="57">
        <v>17</v>
      </c>
      <c r="Z4" s="57">
        <v>18</v>
      </c>
      <c r="AA4" s="11"/>
    </row>
    <row r="5" spans="1:27" ht="26.25" customHeight="1" thickBot="1">
      <c r="A5" s="22"/>
      <c r="B5" s="25"/>
      <c r="C5" s="23"/>
      <c r="D5" s="25"/>
      <c r="E5" s="4"/>
      <c r="F5" s="4"/>
      <c r="G5" s="88" t="s">
        <v>160</v>
      </c>
      <c r="H5" s="89"/>
      <c r="I5" s="58" t="s">
        <v>7</v>
      </c>
      <c r="J5" s="58">
        <v>1</v>
      </c>
      <c r="K5" s="58">
        <v>1</v>
      </c>
      <c r="L5" s="58">
        <v>1</v>
      </c>
      <c r="M5" s="58" t="str">
        <f>IF(OR(H25="ERROR",H25="Select"),"*",H25)</f>
        <v>E</v>
      </c>
      <c r="N5" s="58">
        <f>IF(OR(H28="ERROR",H28="Select"),"*",H28)</f>
        <v>1</v>
      </c>
      <c r="O5" s="58" t="s">
        <v>17</v>
      </c>
      <c r="P5" s="58">
        <f>IF(OR(H31="ERROR",H31="Select"),"*",H31)</f>
        <v>3</v>
      </c>
      <c r="Q5" s="58" t="s">
        <v>17</v>
      </c>
      <c r="R5" s="58">
        <f>IF(OR(H36="ERROR",H36="Select"),"*",H36)</f>
        <v>9</v>
      </c>
      <c r="S5" s="58">
        <f>IF(OR(H40="ERROR",H40="Select"),"*",H40)</f>
        <v>2</v>
      </c>
      <c r="T5" s="58" t="str">
        <f>IF(OR(H44="ERROR",H44="Select"),"*",H44)</f>
        <v>N</v>
      </c>
      <c r="U5" s="58">
        <f>IF(OR(H47="ERROR",H47="Select"),"*",H47)</f>
        <v>1</v>
      </c>
      <c r="V5" s="58" t="s">
        <v>17</v>
      </c>
      <c r="W5" s="58" t="s">
        <v>17</v>
      </c>
      <c r="X5" s="58">
        <f>IF(OR(H50="ERROR",H50="Select"),"*",H50)</f>
        <v>1</v>
      </c>
      <c r="Y5" s="58" t="str">
        <f>IF(OR(H54="ERROR",H54="Select"),"*",H54)</f>
        <v>1</v>
      </c>
      <c r="Z5" s="58" t="str">
        <f>IF(OR(H57="ERROR",H57="Select"),"*",H57)</f>
        <v>S</v>
      </c>
      <c r="AA5" s="4"/>
    </row>
    <row r="6" spans="1:27" ht="12.75" hidden="1">
      <c r="A6" s="4"/>
      <c r="B6" s="4"/>
      <c r="C6" s="4"/>
      <c r="D6" s="9"/>
      <c r="E6" s="4"/>
      <c r="F6" s="4"/>
      <c r="G6" s="4"/>
      <c r="H6" s="4"/>
      <c r="I6" s="224"/>
      <c r="J6" s="14"/>
      <c r="K6" s="14"/>
      <c r="L6" s="14"/>
      <c r="M6" s="14"/>
      <c r="N6" s="14"/>
      <c r="O6" s="26"/>
      <c r="P6" s="17"/>
      <c r="Q6" s="17"/>
      <c r="R6" s="15"/>
      <c r="S6" s="12"/>
      <c r="T6" s="16"/>
      <c r="U6" s="13"/>
      <c r="V6" s="12"/>
      <c r="W6" s="4"/>
      <c r="X6" s="4"/>
      <c r="Y6" s="4"/>
      <c r="AA6" s="4"/>
    </row>
    <row r="7" spans="1:27" ht="0.75" customHeight="1" thickBot="1">
      <c r="A7" s="4"/>
      <c r="B7" s="4"/>
      <c r="C7" s="4"/>
      <c r="D7" s="4"/>
      <c r="E7" s="4"/>
      <c r="F7" s="4"/>
      <c r="G7" s="4"/>
      <c r="H7" s="4"/>
      <c r="I7" s="195"/>
      <c r="J7" s="14"/>
      <c r="K7" s="14"/>
      <c r="L7" s="14"/>
      <c r="M7" s="14"/>
      <c r="N7" s="14"/>
      <c r="O7" s="28"/>
      <c r="P7" s="30"/>
      <c r="Q7" s="30"/>
      <c r="R7" s="15"/>
      <c r="S7" s="12"/>
      <c r="T7" s="16"/>
      <c r="U7" s="29"/>
      <c r="V7" s="49"/>
      <c r="W7" s="4"/>
      <c r="X7" s="4"/>
      <c r="Y7" s="4"/>
      <c r="Z7" s="195"/>
      <c r="AA7" s="4"/>
    </row>
    <row r="8" spans="1:27" ht="13.5" customHeight="1" hidden="1" thickBot="1">
      <c r="A8" s="4"/>
      <c r="B8" s="4"/>
      <c r="C8" s="4"/>
      <c r="D8" s="4"/>
      <c r="E8" s="4"/>
      <c r="F8" s="4"/>
      <c r="G8" s="4"/>
      <c r="H8" s="4"/>
      <c r="I8" s="195"/>
      <c r="J8" s="14"/>
      <c r="K8" s="14"/>
      <c r="L8" s="14"/>
      <c r="M8" s="14"/>
      <c r="N8" s="14"/>
      <c r="O8" s="28"/>
      <c r="P8" s="30"/>
      <c r="Q8" s="30"/>
      <c r="R8" s="15"/>
      <c r="S8" s="12"/>
      <c r="T8" s="16"/>
      <c r="U8" s="29"/>
      <c r="V8" s="49"/>
      <c r="W8" s="4"/>
      <c r="X8" s="4"/>
      <c r="Y8" s="4"/>
      <c r="Z8" s="195"/>
      <c r="AA8" s="4"/>
    </row>
    <row r="9" spans="1:27" ht="13.5" thickBot="1">
      <c r="A9" s="4"/>
      <c r="B9" s="211" t="s">
        <v>4</v>
      </c>
      <c r="C9" s="212"/>
      <c r="D9" s="212"/>
      <c r="E9" s="213"/>
      <c r="F9" s="219"/>
      <c r="G9" s="220"/>
      <c r="H9" s="4"/>
      <c r="I9" s="170"/>
      <c r="J9" s="178"/>
      <c r="K9" s="179"/>
      <c r="L9" s="180"/>
      <c r="M9" s="16"/>
      <c r="N9" s="34"/>
      <c r="O9" s="177"/>
      <c r="P9" s="221"/>
      <c r="Q9" s="7"/>
      <c r="R9" s="170"/>
      <c r="S9" s="178"/>
      <c r="T9" s="170"/>
      <c r="U9" s="30"/>
      <c r="V9" s="176"/>
      <c r="W9" s="53"/>
      <c r="X9" s="52"/>
      <c r="Y9" s="178"/>
      <c r="Z9" s="195"/>
      <c r="AA9" s="4"/>
    </row>
    <row r="10" spans="1:27" ht="13.5" thickBot="1">
      <c r="A10" s="4"/>
      <c r="B10" s="214"/>
      <c r="C10" s="215"/>
      <c r="D10" s="215"/>
      <c r="E10" s="216"/>
      <c r="F10" s="222" t="s">
        <v>5</v>
      </c>
      <c r="G10" s="223"/>
      <c r="H10" s="4"/>
      <c r="I10" s="170"/>
      <c r="J10" s="178"/>
      <c r="K10" s="179"/>
      <c r="L10" s="180"/>
      <c r="M10" s="16"/>
      <c r="N10" s="34"/>
      <c r="O10" s="177"/>
      <c r="P10" s="221"/>
      <c r="Q10" s="6"/>
      <c r="R10" s="170"/>
      <c r="S10" s="178"/>
      <c r="T10" s="207"/>
      <c r="U10" s="30"/>
      <c r="V10" s="176"/>
      <c r="W10" s="53"/>
      <c r="X10" s="52"/>
      <c r="Y10" s="178"/>
      <c r="Z10" s="195"/>
      <c r="AA10" s="4"/>
    </row>
    <row r="11" spans="1:27" ht="12.75" customHeight="1" hidden="1">
      <c r="A11" s="4"/>
      <c r="B11" s="6"/>
      <c r="C11" s="6"/>
      <c r="D11" s="6"/>
      <c r="E11" s="6"/>
      <c r="F11" s="4"/>
      <c r="G11" s="4"/>
      <c r="H11" s="4"/>
      <c r="I11" s="170"/>
      <c r="J11" s="178"/>
      <c r="K11" s="179"/>
      <c r="L11" s="180"/>
      <c r="M11" s="16"/>
      <c r="N11" s="34"/>
      <c r="O11" s="177"/>
      <c r="P11" s="221"/>
      <c r="Q11" s="6"/>
      <c r="R11" s="170"/>
      <c r="S11" s="178"/>
      <c r="T11" s="207"/>
      <c r="U11" s="30"/>
      <c r="V11" s="176"/>
      <c r="W11" s="53"/>
      <c r="X11" s="52"/>
      <c r="Y11" s="178"/>
      <c r="Z11" s="195"/>
      <c r="AA11" s="4"/>
    </row>
    <row r="12" spans="1:27" ht="11.25" customHeight="1" hidden="1">
      <c r="A12" s="4"/>
      <c r="B12" s="4"/>
      <c r="C12" s="4"/>
      <c r="D12" s="4"/>
      <c r="E12" s="4"/>
      <c r="F12" s="4"/>
      <c r="G12" s="4"/>
      <c r="H12" s="4"/>
      <c r="I12" s="170"/>
      <c r="J12" s="178"/>
      <c r="K12" s="179"/>
      <c r="L12" s="180"/>
      <c r="M12" s="16"/>
      <c r="N12" s="34"/>
      <c r="O12" s="177"/>
      <c r="P12" s="221"/>
      <c r="Q12" s="6"/>
      <c r="R12" s="170"/>
      <c r="S12" s="178"/>
      <c r="T12" s="207"/>
      <c r="U12" s="30"/>
      <c r="V12" s="176"/>
      <c r="W12" s="53"/>
      <c r="X12" s="52"/>
      <c r="Y12" s="178"/>
      <c r="Z12" s="195"/>
      <c r="AA12" s="4"/>
    </row>
    <row r="13" spans="1:27" ht="12.75" customHeight="1" hidden="1">
      <c r="A13" s="4"/>
      <c r="B13" s="4"/>
      <c r="C13" s="4"/>
      <c r="D13" s="4"/>
      <c r="E13" s="4"/>
      <c r="F13" s="4"/>
      <c r="G13" s="4"/>
      <c r="H13" s="4"/>
      <c r="I13" s="170"/>
      <c r="J13" s="178"/>
      <c r="K13" s="179"/>
      <c r="L13" s="180"/>
      <c r="M13" s="16"/>
      <c r="N13" s="34"/>
      <c r="O13" s="177"/>
      <c r="P13" s="221"/>
      <c r="Q13" s="6"/>
      <c r="R13" s="170"/>
      <c r="S13" s="178"/>
      <c r="T13" s="207"/>
      <c r="U13" s="30"/>
      <c r="V13" s="176"/>
      <c r="W13" s="53"/>
      <c r="X13" s="52"/>
      <c r="Y13" s="178"/>
      <c r="Z13" s="195"/>
      <c r="AA13" s="4"/>
    </row>
    <row r="14" spans="1:27" ht="12.75">
      <c r="A14" s="4"/>
      <c r="B14" s="4"/>
      <c r="C14" s="4"/>
      <c r="D14" s="4"/>
      <c r="E14" s="4"/>
      <c r="F14" s="4"/>
      <c r="G14" s="4"/>
      <c r="H14" s="4"/>
      <c r="I14" s="170"/>
      <c r="J14" s="178"/>
      <c r="K14" s="179"/>
      <c r="L14" s="180"/>
      <c r="M14" s="16"/>
      <c r="N14" s="34"/>
      <c r="O14" s="177"/>
      <c r="P14" s="221"/>
      <c r="Q14" s="6"/>
      <c r="R14" s="170"/>
      <c r="S14" s="178"/>
      <c r="T14" s="207"/>
      <c r="U14" s="30"/>
      <c r="V14" s="176"/>
      <c r="W14" s="53"/>
      <c r="X14" s="52"/>
      <c r="Y14" s="178"/>
      <c r="Z14" s="195"/>
      <c r="AA14" s="4"/>
    </row>
    <row r="15" spans="1:27" ht="12.75">
      <c r="A15" s="4"/>
      <c r="B15" s="208" t="s">
        <v>6</v>
      </c>
      <c r="C15" s="168"/>
      <c r="D15" s="168"/>
      <c r="E15" s="168"/>
      <c r="F15" s="168"/>
      <c r="G15" s="168"/>
      <c r="H15" s="209"/>
      <c r="I15" s="170"/>
      <c r="J15" s="178"/>
      <c r="K15" s="179"/>
      <c r="L15" s="180"/>
      <c r="M15" s="16"/>
      <c r="N15" s="34"/>
      <c r="O15" s="177"/>
      <c r="P15" s="221"/>
      <c r="Q15" s="6"/>
      <c r="R15" s="170"/>
      <c r="S15" s="178"/>
      <c r="T15" s="207"/>
      <c r="U15" s="30"/>
      <c r="V15" s="176"/>
      <c r="W15" s="53"/>
      <c r="X15" s="52"/>
      <c r="Y15" s="178"/>
      <c r="Z15" s="195"/>
      <c r="AA15" s="4"/>
    </row>
    <row r="16" spans="1:27" ht="15.75">
      <c r="A16" s="4"/>
      <c r="B16" s="210" t="s">
        <v>8</v>
      </c>
      <c r="C16" s="169"/>
      <c r="D16" s="169"/>
      <c r="E16" s="169"/>
      <c r="F16" s="169"/>
      <c r="G16" s="190"/>
      <c r="H16" s="67" t="s">
        <v>7</v>
      </c>
      <c r="I16" s="192"/>
      <c r="J16" s="178"/>
      <c r="K16" s="179"/>
      <c r="L16" s="180"/>
      <c r="M16" s="16"/>
      <c r="N16" s="34"/>
      <c r="O16" s="177"/>
      <c r="P16" s="221"/>
      <c r="Q16" s="6"/>
      <c r="R16" s="170"/>
      <c r="S16" s="178"/>
      <c r="T16" s="207"/>
      <c r="U16" s="30"/>
      <c r="V16" s="176"/>
      <c r="W16" s="53"/>
      <c r="X16" s="52"/>
      <c r="Y16" s="178"/>
      <c r="Z16" s="195"/>
      <c r="AA16" s="4"/>
    </row>
    <row r="17" spans="1:27" ht="1.5" customHeight="1">
      <c r="A17" s="4"/>
      <c r="B17" s="4"/>
      <c r="C17" s="4"/>
      <c r="D17" s="4"/>
      <c r="E17" s="4"/>
      <c r="F17" s="4"/>
      <c r="G17" s="4"/>
      <c r="H17" s="4"/>
      <c r="I17" s="4"/>
      <c r="J17" s="178"/>
      <c r="K17" s="179"/>
      <c r="L17" s="180"/>
      <c r="M17" s="16"/>
      <c r="N17" s="34"/>
      <c r="O17" s="177"/>
      <c r="P17" s="221"/>
      <c r="Q17" s="6"/>
      <c r="R17" s="170"/>
      <c r="S17" s="178"/>
      <c r="T17" s="207"/>
      <c r="U17" s="30"/>
      <c r="V17" s="176"/>
      <c r="W17" s="53"/>
      <c r="X17" s="52"/>
      <c r="Y17" s="178"/>
      <c r="Z17" s="195"/>
      <c r="AA17" s="4"/>
    </row>
    <row r="18" spans="1:27" ht="12.75">
      <c r="A18" s="4"/>
      <c r="B18" s="4"/>
      <c r="C18" s="4"/>
      <c r="D18" s="4"/>
      <c r="E18" s="4"/>
      <c r="F18" s="4"/>
      <c r="G18" s="4"/>
      <c r="H18" s="4"/>
      <c r="I18" s="4"/>
      <c r="J18" s="178"/>
      <c r="K18" s="179"/>
      <c r="L18" s="180"/>
      <c r="M18" s="16"/>
      <c r="N18" s="34"/>
      <c r="O18" s="177"/>
      <c r="P18" s="221"/>
      <c r="Q18" s="6"/>
      <c r="R18" s="170"/>
      <c r="S18" s="178"/>
      <c r="T18" s="207"/>
      <c r="U18" s="30"/>
      <c r="V18" s="176"/>
      <c r="W18" s="53"/>
      <c r="X18" s="52"/>
      <c r="Y18" s="178"/>
      <c r="Z18" s="195"/>
      <c r="AA18" s="4"/>
    </row>
    <row r="19" spans="1:27" ht="12.75">
      <c r="A19" s="4"/>
      <c r="B19" s="208" t="s">
        <v>9</v>
      </c>
      <c r="C19" s="168"/>
      <c r="D19" s="168"/>
      <c r="E19" s="168"/>
      <c r="F19" s="168"/>
      <c r="G19" s="168"/>
      <c r="H19" s="168"/>
      <c r="I19" s="168"/>
      <c r="J19" s="178"/>
      <c r="K19" s="179"/>
      <c r="L19" s="180"/>
      <c r="M19" s="16"/>
      <c r="N19" s="34"/>
      <c r="O19" s="177"/>
      <c r="P19" s="221"/>
      <c r="Q19" s="6"/>
      <c r="R19" s="170"/>
      <c r="S19" s="178"/>
      <c r="T19" s="207"/>
      <c r="U19" s="30"/>
      <c r="V19" s="176"/>
      <c r="W19" s="53"/>
      <c r="X19" s="52"/>
      <c r="Y19" s="178"/>
      <c r="Z19" s="195"/>
      <c r="AA19" s="4"/>
    </row>
    <row r="20" spans="1:27" ht="15.75">
      <c r="A20" s="4"/>
      <c r="B20" s="185" t="s">
        <v>23</v>
      </c>
      <c r="C20" s="186"/>
      <c r="D20" s="186"/>
      <c r="E20" s="186"/>
      <c r="F20" s="186"/>
      <c r="G20" s="187"/>
      <c r="H20" s="68">
        <v>1</v>
      </c>
      <c r="I20" s="38"/>
      <c r="J20" s="29"/>
      <c r="K20" s="29"/>
      <c r="L20" s="33"/>
      <c r="M20" s="16"/>
      <c r="N20" s="34"/>
      <c r="O20" s="177"/>
      <c r="P20" s="221"/>
      <c r="Q20" s="6"/>
      <c r="R20" s="170"/>
      <c r="S20" s="178"/>
      <c r="T20" s="207"/>
      <c r="U20" s="30"/>
      <c r="V20" s="176"/>
      <c r="W20" s="53"/>
      <c r="X20" s="52"/>
      <c r="Y20" s="178"/>
      <c r="Z20" s="195"/>
      <c r="AA20" s="4"/>
    </row>
    <row r="21" spans="1:27" ht="15.75">
      <c r="A21" s="4"/>
      <c r="B21" s="172"/>
      <c r="C21" s="173"/>
      <c r="D21" s="173"/>
      <c r="E21" s="173"/>
      <c r="F21" s="173"/>
      <c r="G21" s="188"/>
      <c r="H21" s="68">
        <v>1</v>
      </c>
      <c r="I21" s="30"/>
      <c r="J21" s="29"/>
      <c r="K21" s="29"/>
      <c r="L21" s="33"/>
      <c r="M21" s="16"/>
      <c r="N21" s="34"/>
      <c r="O21" s="177"/>
      <c r="P21" s="221"/>
      <c r="Q21" s="6"/>
      <c r="R21" s="170"/>
      <c r="S21" s="178"/>
      <c r="T21" s="207"/>
      <c r="U21" s="30"/>
      <c r="V21" s="176"/>
      <c r="W21" s="53"/>
      <c r="X21" s="52"/>
      <c r="Y21" s="178"/>
      <c r="Z21" s="195"/>
      <c r="AA21" s="4"/>
    </row>
    <row r="22" spans="1:27" ht="40.5" customHeight="1">
      <c r="A22" s="4"/>
      <c r="B22" s="182" t="s">
        <v>115</v>
      </c>
      <c r="C22" s="183"/>
      <c r="D22" s="183"/>
      <c r="E22" s="183"/>
      <c r="F22" s="183"/>
      <c r="G22" s="184"/>
      <c r="H22" s="68">
        <v>1</v>
      </c>
      <c r="I22" s="31"/>
      <c r="J22" s="32"/>
      <c r="K22" s="32"/>
      <c r="L22" s="35"/>
      <c r="M22" s="16"/>
      <c r="N22" s="34"/>
      <c r="O22" s="177"/>
      <c r="P22" s="221"/>
      <c r="Q22" s="6"/>
      <c r="R22" s="170"/>
      <c r="S22" s="178"/>
      <c r="T22" s="207"/>
      <c r="U22" s="30"/>
      <c r="V22" s="176"/>
      <c r="W22" s="53"/>
      <c r="X22" s="52"/>
      <c r="Y22" s="178"/>
      <c r="Z22" s="195"/>
      <c r="AA22" s="4"/>
    </row>
    <row r="23" spans="1:27" ht="15.75">
      <c r="A23" s="4"/>
      <c r="B23" s="45"/>
      <c r="C23" s="7"/>
      <c r="D23" s="7"/>
      <c r="E23" s="7"/>
      <c r="F23" s="7"/>
      <c r="G23" s="7"/>
      <c r="H23" s="46"/>
      <c r="I23" s="7"/>
      <c r="J23" s="7"/>
      <c r="K23" s="7"/>
      <c r="L23" s="7"/>
      <c r="M23" s="16"/>
      <c r="N23" s="34"/>
      <c r="O23" s="177"/>
      <c r="P23" s="221"/>
      <c r="Q23" s="6"/>
      <c r="R23" s="170"/>
      <c r="S23" s="178"/>
      <c r="T23" s="207"/>
      <c r="U23" s="30"/>
      <c r="V23" s="176"/>
      <c r="W23" s="53"/>
      <c r="X23" s="52"/>
      <c r="Y23" s="178"/>
      <c r="Z23" s="195"/>
      <c r="AA23" s="4"/>
    </row>
    <row r="24" spans="1:27" ht="12.75">
      <c r="A24" s="4"/>
      <c r="B24" s="167" t="str">
        <f>data!B35</f>
        <v>Model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90"/>
      <c r="M24" s="47"/>
      <c r="N24" s="50"/>
      <c r="O24" s="177"/>
      <c r="P24" s="221"/>
      <c r="Q24" s="6"/>
      <c r="R24" s="170"/>
      <c r="S24" s="178"/>
      <c r="T24" s="207"/>
      <c r="U24" s="51"/>
      <c r="V24" s="176"/>
      <c r="W24" s="53"/>
      <c r="X24" s="52"/>
      <c r="Y24" s="178"/>
      <c r="Z24" s="195"/>
      <c r="AA24" s="4"/>
    </row>
    <row r="25" spans="1:27" ht="58.5" customHeight="1">
      <c r="A25" s="4"/>
      <c r="B25" s="27"/>
      <c r="C25" s="7"/>
      <c r="D25" s="7"/>
      <c r="E25" s="7"/>
      <c r="F25" s="43"/>
      <c r="G25" s="43"/>
      <c r="H25" s="69" t="str">
        <f>IF(Tendering!B9=1,"Select",IF(Tendering!B9=2,"L",IF(Tendering!B9=3,"N",IF(Tendering!B9=4,"B",IF(Tendering!B9=5,"E",IF(Tendering!B9=6,"A"))))))</f>
        <v>E</v>
      </c>
      <c r="I25" s="19"/>
      <c r="J25" s="18"/>
      <c r="K25" s="18"/>
      <c r="L25" s="18"/>
      <c r="M25" s="18"/>
      <c r="N25" s="34"/>
      <c r="O25" s="177"/>
      <c r="P25" s="221"/>
      <c r="Q25" s="6"/>
      <c r="R25" s="170"/>
      <c r="S25" s="178"/>
      <c r="T25" s="207"/>
      <c r="U25" s="30"/>
      <c r="V25" s="176"/>
      <c r="W25" s="53"/>
      <c r="X25" s="52"/>
      <c r="Y25" s="178"/>
      <c r="Z25" s="195"/>
      <c r="AA25" s="4"/>
    </row>
    <row r="26" spans="1:27" ht="15.75">
      <c r="A26" s="4"/>
      <c r="B26" s="45"/>
      <c r="C26" s="7"/>
      <c r="D26" s="7"/>
      <c r="E26" s="7"/>
      <c r="F26" s="7"/>
      <c r="G26" s="7"/>
      <c r="H26" s="46"/>
      <c r="I26" s="7"/>
      <c r="J26" s="7"/>
      <c r="K26" s="7"/>
      <c r="L26" s="7"/>
      <c r="M26" s="7"/>
      <c r="N26" s="34"/>
      <c r="O26" s="177"/>
      <c r="P26" s="221"/>
      <c r="Q26" s="6"/>
      <c r="R26" s="170"/>
      <c r="S26" s="178"/>
      <c r="T26" s="207"/>
      <c r="U26" s="30"/>
      <c r="V26" s="176"/>
      <c r="W26" s="53"/>
      <c r="X26" s="52"/>
      <c r="Y26" s="178"/>
      <c r="Z26" s="195"/>
      <c r="AA26" s="4"/>
    </row>
    <row r="27" spans="1:27" ht="15" customHeight="1">
      <c r="A27" s="4"/>
      <c r="B27" s="167" t="str">
        <f>data!B42</f>
        <v>Mounting option (type of case)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50"/>
      <c r="O27" s="177"/>
      <c r="P27" s="221"/>
      <c r="Q27" s="6"/>
      <c r="R27" s="170"/>
      <c r="S27" s="178"/>
      <c r="T27" s="207"/>
      <c r="U27" s="51"/>
      <c r="V27" s="176"/>
      <c r="W27" s="53"/>
      <c r="X27" s="52"/>
      <c r="Y27" s="178"/>
      <c r="Z27" s="195"/>
      <c r="AA27" s="4"/>
    </row>
    <row r="28" spans="1:27" ht="21.75" customHeight="1">
      <c r="A28" s="4"/>
      <c r="B28" s="27"/>
      <c r="C28" s="7"/>
      <c r="D28" s="7"/>
      <c r="E28" s="7"/>
      <c r="F28" s="7"/>
      <c r="G28" s="7"/>
      <c r="H28" s="69">
        <v>1</v>
      </c>
      <c r="I28" s="31"/>
      <c r="J28" s="32"/>
      <c r="K28" s="32"/>
      <c r="L28" s="32"/>
      <c r="M28" s="32"/>
      <c r="N28" s="35"/>
      <c r="O28" s="177"/>
      <c r="P28" s="221"/>
      <c r="Q28" s="6"/>
      <c r="R28" s="170"/>
      <c r="S28" s="178"/>
      <c r="T28" s="207"/>
      <c r="U28" s="30"/>
      <c r="V28" s="176"/>
      <c r="W28" s="53"/>
      <c r="X28" s="52"/>
      <c r="Y28" s="178"/>
      <c r="Z28" s="195"/>
      <c r="AA28" s="4"/>
    </row>
    <row r="29" spans="1:27" ht="18.75" customHeight="1">
      <c r="A29" s="4"/>
      <c r="B29" s="27"/>
      <c r="C29" s="7"/>
      <c r="D29" s="7"/>
      <c r="E29" s="7"/>
      <c r="F29" s="7"/>
      <c r="G29" s="7"/>
      <c r="H29" s="46"/>
      <c r="I29" s="7"/>
      <c r="J29" s="7"/>
      <c r="K29" s="7"/>
      <c r="L29" s="7"/>
      <c r="M29" s="7"/>
      <c r="N29" s="7"/>
      <c r="O29" s="177"/>
      <c r="P29" s="221"/>
      <c r="Q29" s="6"/>
      <c r="R29" s="170"/>
      <c r="S29" s="178"/>
      <c r="T29" s="207"/>
      <c r="U29" s="30"/>
      <c r="V29" s="176"/>
      <c r="W29" s="53"/>
      <c r="X29" s="52"/>
      <c r="Y29" s="178"/>
      <c r="Z29" s="195"/>
      <c r="AA29" s="4"/>
    </row>
    <row r="30" spans="1:27" ht="16.5" customHeight="1">
      <c r="A30" s="4"/>
      <c r="B30" s="167" t="str">
        <f>data!B45</f>
        <v>Earth fault nominal current; setting range for DMT (IDMT settings - refer to documentation)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221"/>
      <c r="Q30" s="6"/>
      <c r="R30" s="170"/>
      <c r="S30" s="178"/>
      <c r="T30" s="207"/>
      <c r="U30" s="30"/>
      <c r="V30" s="176"/>
      <c r="W30" s="53"/>
      <c r="X30" s="52"/>
      <c r="Y30" s="178"/>
      <c r="Z30" s="195"/>
      <c r="AA30" s="4"/>
    </row>
    <row r="31" spans="1:27" ht="12.75">
      <c r="A31" s="4"/>
      <c r="B31" s="7"/>
      <c r="C31" s="7"/>
      <c r="D31" s="7"/>
      <c r="E31" s="7"/>
      <c r="F31" s="177"/>
      <c r="G31" s="177"/>
      <c r="H31" s="198">
        <f>IF(Tendering!B11=2,0,IF(Tendering!B11=3,3,IF(Tendering!B11=3,3,IF(AND(Tendering!B9=5,Tendering!B11=4),4,IF(Tendering!B11=5,4,IF(Tendering!B11=6,5,IF(Tendering!B11=7,6,"Select")))))))</f>
        <v>3</v>
      </c>
      <c r="I31" s="178"/>
      <c r="J31" s="179"/>
      <c r="K31" s="179"/>
      <c r="L31" s="179"/>
      <c r="M31" s="179"/>
      <c r="N31" s="179"/>
      <c r="O31" s="171"/>
      <c r="P31" s="189"/>
      <c r="Q31" s="6"/>
      <c r="R31" s="170"/>
      <c r="S31" s="178"/>
      <c r="T31" s="207"/>
      <c r="U31" s="30"/>
      <c r="V31" s="176"/>
      <c r="W31" s="53"/>
      <c r="X31" s="52"/>
      <c r="Y31" s="178"/>
      <c r="Z31" s="195"/>
      <c r="AA31" s="4"/>
    </row>
    <row r="32" spans="1:27" ht="24.75" customHeight="1">
      <c r="A32" s="4"/>
      <c r="B32" s="7"/>
      <c r="C32" s="7"/>
      <c r="D32" s="7"/>
      <c r="E32" s="7"/>
      <c r="F32" s="177"/>
      <c r="G32" s="177"/>
      <c r="H32" s="199"/>
      <c r="I32" s="178"/>
      <c r="J32" s="179"/>
      <c r="K32" s="179"/>
      <c r="L32" s="179"/>
      <c r="M32" s="179"/>
      <c r="N32" s="179"/>
      <c r="O32" s="171"/>
      <c r="P32" s="189"/>
      <c r="Q32" s="6"/>
      <c r="R32" s="170"/>
      <c r="S32" s="178"/>
      <c r="T32" s="207"/>
      <c r="U32" s="30"/>
      <c r="V32" s="176"/>
      <c r="W32" s="53"/>
      <c r="X32" s="52"/>
      <c r="Y32" s="178"/>
      <c r="Z32" s="195"/>
      <c r="AA32" s="4"/>
    </row>
    <row r="33" spans="1:27" ht="6" customHeight="1">
      <c r="A33" s="4"/>
      <c r="B33" s="7"/>
      <c r="C33" s="7"/>
      <c r="D33" s="7"/>
      <c r="E33" s="7"/>
      <c r="F33" s="177"/>
      <c r="G33" s="177"/>
      <c r="H33" s="200"/>
      <c r="I33" s="196"/>
      <c r="J33" s="217"/>
      <c r="K33" s="217"/>
      <c r="L33" s="217"/>
      <c r="M33" s="217"/>
      <c r="N33" s="217"/>
      <c r="O33" s="173"/>
      <c r="P33" s="188"/>
      <c r="Q33" s="6"/>
      <c r="R33" s="170"/>
      <c r="S33" s="178"/>
      <c r="T33" s="207"/>
      <c r="U33" s="30"/>
      <c r="V33" s="176"/>
      <c r="W33" s="53"/>
      <c r="X33" s="52"/>
      <c r="Y33" s="178"/>
      <c r="Z33" s="195"/>
      <c r="AA33" s="4"/>
    </row>
    <row r="34" spans="1:27" ht="14.25" customHeight="1">
      <c r="A34" s="4"/>
      <c r="B34" s="7"/>
      <c r="C34" s="7"/>
      <c r="D34" s="7"/>
      <c r="E34" s="7"/>
      <c r="F34" s="7"/>
      <c r="G34" s="7"/>
      <c r="H34" s="48"/>
      <c r="I34" s="7"/>
      <c r="J34" s="7"/>
      <c r="K34" s="7"/>
      <c r="L34" s="7"/>
      <c r="M34" s="7"/>
      <c r="N34" s="7"/>
      <c r="O34" s="7"/>
      <c r="P34" s="6"/>
      <c r="Q34" s="6"/>
      <c r="R34" s="170"/>
      <c r="S34" s="178"/>
      <c r="T34" s="207"/>
      <c r="U34" s="30"/>
      <c r="V34" s="176"/>
      <c r="W34" s="53"/>
      <c r="X34" s="52"/>
      <c r="Y34" s="178"/>
      <c r="Z34" s="195"/>
      <c r="AA34" s="4"/>
    </row>
    <row r="35" spans="1:27" ht="12.75">
      <c r="A35" s="4"/>
      <c r="B35" s="167" t="str">
        <f>data!B55</f>
        <v>Nominal phase currents; setting range for DMT (IDMT settings - refer to documentation)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70"/>
      <c r="S35" s="178"/>
      <c r="T35" s="207"/>
      <c r="U35" s="51"/>
      <c r="V35" s="176"/>
      <c r="W35" s="53"/>
      <c r="X35" s="52"/>
      <c r="Y35" s="178"/>
      <c r="Z35" s="195"/>
      <c r="AA35" s="4"/>
    </row>
    <row r="36" spans="1:27" ht="12.75">
      <c r="A36" s="4"/>
      <c r="B36" s="27"/>
      <c r="C36" s="7"/>
      <c r="D36" s="7"/>
      <c r="E36" s="7"/>
      <c r="F36" s="7"/>
      <c r="G36" s="7"/>
      <c r="H36" s="174">
        <v>9</v>
      </c>
      <c r="I36" s="170"/>
      <c r="J36" s="171"/>
      <c r="K36" s="171"/>
      <c r="L36" s="171"/>
      <c r="M36" s="171"/>
      <c r="N36" s="171"/>
      <c r="O36" s="171"/>
      <c r="P36" s="171"/>
      <c r="Q36" s="171"/>
      <c r="R36" s="171"/>
      <c r="S36" s="178"/>
      <c r="T36" s="207"/>
      <c r="U36" s="30"/>
      <c r="V36" s="176"/>
      <c r="W36" s="53"/>
      <c r="X36" s="52"/>
      <c r="Y36" s="178"/>
      <c r="Z36" s="195"/>
      <c r="AA36" s="4"/>
    </row>
    <row r="37" spans="1:27" ht="8.25" customHeight="1">
      <c r="A37" s="4"/>
      <c r="B37" s="7"/>
      <c r="C37" s="7"/>
      <c r="D37" s="7"/>
      <c r="E37" s="7"/>
      <c r="F37" s="7"/>
      <c r="G37" s="7"/>
      <c r="H37" s="181"/>
      <c r="I37" s="172"/>
      <c r="J37" s="173"/>
      <c r="K37" s="173"/>
      <c r="L37" s="173"/>
      <c r="M37" s="173"/>
      <c r="N37" s="173"/>
      <c r="O37" s="173"/>
      <c r="P37" s="173"/>
      <c r="Q37" s="173"/>
      <c r="R37" s="173"/>
      <c r="S37" s="178"/>
      <c r="T37" s="207"/>
      <c r="U37" s="30"/>
      <c r="V37" s="176"/>
      <c r="W37" s="53"/>
      <c r="X37" s="52"/>
      <c r="Y37" s="178"/>
      <c r="Z37" s="195"/>
      <c r="AA37" s="4"/>
    </row>
    <row r="38" spans="1:27" ht="16.5" customHeight="1">
      <c r="A38" s="4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78"/>
      <c r="T38" s="207"/>
      <c r="U38" s="30"/>
      <c r="V38" s="176"/>
      <c r="W38" s="53"/>
      <c r="X38" s="52"/>
      <c r="Y38" s="178"/>
      <c r="Z38" s="195"/>
      <c r="AA38" s="4"/>
    </row>
    <row r="39" spans="1:27" ht="15" customHeight="1">
      <c r="A39" s="4"/>
      <c r="B39" s="167" t="str">
        <f>data!B29</f>
        <v>Auxiliary voltage Vx supply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78"/>
      <c r="T39" s="207"/>
      <c r="U39" s="30"/>
      <c r="V39" s="176"/>
      <c r="W39" s="53"/>
      <c r="X39" s="52"/>
      <c r="Y39" s="178"/>
      <c r="Z39" s="195"/>
      <c r="AA39" s="4"/>
    </row>
    <row r="40" spans="1:27" ht="16.5" customHeight="1">
      <c r="A40" s="4"/>
      <c r="B40" s="2"/>
      <c r="C40" s="1"/>
      <c r="D40" s="1"/>
      <c r="E40" s="1"/>
      <c r="F40" s="171"/>
      <c r="G40" s="171"/>
      <c r="H40" s="202">
        <f>IF(Tendering!B13=1,"Select",IF(AND(Tendering!B13=2,OR(Tendering!B9=4,Tendering!B9=5,Tendering!B9=6)),1,IF(Tendering!B13=3,2,"Select")))</f>
        <v>2</v>
      </c>
      <c r="I40" s="178"/>
      <c r="J40" s="179"/>
      <c r="K40" s="179"/>
      <c r="L40" s="179"/>
      <c r="M40" s="179"/>
      <c r="N40" s="179"/>
      <c r="O40" s="179"/>
      <c r="P40" s="179"/>
      <c r="Q40" s="179"/>
      <c r="R40" s="179"/>
      <c r="S40" s="180"/>
      <c r="T40" s="207"/>
      <c r="U40" s="30"/>
      <c r="V40" s="176"/>
      <c r="W40" s="53"/>
      <c r="X40" s="52"/>
      <c r="Y40" s="178"/>
      <c r="Z40" s="195"/>
      <c r="AA40" s="4"/>
    </row>
    <row r="41" spans="1:27" ht="15.75" customHeight="1">
      <c r="A41" s="4"/>
      <c r="B41" s="2"/>
      <c r="C41" s="1"/>
      <c r="D41" s="1"/>
      <c r="E41" s="1"/>
      <c r="F41" s="171"/>
      <c r="G41" s="171"/>
      <c r="H41" s="197"/>
      <c r="I41" s="196"/>
      <c r="J41" s="217"/>
      <c r="K41" s="217"/>
      <c r="L41" s="217"/>
      <c r="M41" s="217"/>
      <c r="N41" s="217"/>
      <c r="O41" s="217"/>
      <c r="P41" s="217"/>
      <c r="Q41" s="217"/>
      <c r="R41" s="217"/>
      <c r="S41" s="218"/>
      <c r="T41" s="207"/>
      <c r="U41" s="30"/>
      <c r="V41" s="176"/>
      <c r="W41" s="53"/>
      <c r="X41" s="52"/>
      <c r="Y41" s="178"/>
      <c r="Z41" s="195"/>
      <c r="AA41" s="4"/>
    </row>
    <row r="42" spans="1:27" ht="15">
      <c r="A42" s="4"/>
      <c r="B42" s="7"/>
      <c r="C42" s="7"/>
      <c r="D42" s="7"/>
      <c r="E42" s="7"/>
      <c r="F42" s="7"/>
      <c r="G42" s="7"/>
      <c r="H42" s="44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07"/>
      <c r="U42" s="30"/>
      <c r="V42" s="176"/>
      <c r="W42" s="53"/>
      <c r="X42" s="52"/>
      <c r="Y42" s="178"/>
      <c r="Z42" s="195"/>
      <c r="AA42" s="4"/>
    </row>
    <row r="43" spans="1:27" ht="15" customHeight="1">
      <c r="A43" s="4"/>
      <c r="B43" s="167" t="str">
        <f>data!B101</f>
        <v>Type of binary inputs; Voltage range 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207"/>
      <c r="U43" s="30"/>
      <c r="V43" s="176"/>
      <c r="W43" s="53"/>
      <c r="X43" s="52"/>
      <c r="Y43" s="178"/>
      <c r="Z43" s="195"/>
      <c r="AA43" s="4"/>
    </row>
    <row r="44" spans="1:27" ht="24.75" customHeight="1">
      <c r="A44" s="4"/>
      <c r="B44" s="2"/>
      <c r="C44" s="1"/>
      <c r="D44" s="1"/>
      <c r="E44" s="1"/>
      <c r="F44" s="171"/>
      <c r="G44" s="171"/>
      <c r="H44" s="69" t="str">
        <f>IF(Tendering!B14=1,"N",IF(Tendering!B14=2,"1",IF(Tendering!B14=3,"2",IF(Tendering!B14=4,"3",IF(Tendering!B14=5,"4",IF(Tendering!B14=6,"5"))))))</f>
        <v>N</v>
      </c>
      <c r="I44" s="192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201"/>
      <c r="U44" s="30"/>
      <c r="V44" s="176"/>
      <c r="W44" s="53"/>
      <c r="X44" s="52"/>
      <c r="Y44" s="178"/>
      <c r="Z44" s="195"/>
      <c r="AA44" s="4"/>
    </row>
    <row r="45" spans="1:27" ht="12.75">
      <c r="A45" s="4"/>
      <c r="B45" s="7"/>
      <c r="C45" s="7"/>
      <c r="D45" s="7"/>
      <c r="E45" s="7"/>
      <c r="F45" s="7"/>
      <c r="G45" s="7"/>
      <c r="H45" s="4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30"/>
      <c r="V45" s="176"/>
      <c r="W45" s="53"/>
      <c r="X45" s="52"/>
      <c r="Y45" s="178"/>
      <c r="Z45" s="195"/>
      <c r="AA45" s="4"/>
    </row>
    <row r="46" spans="1:27" ht="13.5" customHeight="1">
      <c r="A46" s="4"/>
      <c r="B46" s="167" t="str">
        <f>data!B62</f>
        <v>Communication /Protocol options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90"/>
      <c r="U46" s="51"/>
      <c r="V46" s="176"/>
      <c r="W46" s="53"/>
      <c r="X46" s="52"/>
      <c r="Y46" s="178"/>
      <c r="Z46" s="195"/>
      <c r="AA46" s="4"/>
    </row>
    <row r="47" spans="1:27" ht="32.25" customHeight="1">
      <c r="A47" s="4"/>
      <c r="B47" s="27"/>
      <c r="C47" s="7"/>
      <c r="D47" s="7"/>
      <c r="E47" s="7"/>
      <c r="F47" s="7"/>
      <c r="G47" s="7"/>
      <c r="H47" s="69">
        <f>IF(Tendering!B15=1,"Select",IF(AND(Tendering!B15=2,Tendering!B9=2),0,IF(Tendering!B15=3,1,1)))</f>
        <v>1</v>
      </c>
      <c r="I47" s="3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5"/>
      <c r="V47" s="176"/>
      <c r="W47" s="53"/>
      <c r="X47" s="52"/>
      <c r="Y47" s="178"/>
      <c r="Z47" s="195"/>
      <c r="AA47" s="4"/>
    </row>
    <row r="48" spans="1:27" ht="12.75">
      <c r="A48" s="4"/>
      <c r="B48" s="8"/>
      <c r="C48" s="8"/>
      <c r="D48" s="8"/>
      <c r="E48" s="8"/>
      <c r="F48" s="7"/>
      <c r="G48" s="7"/>
      <c r="H48" s="3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77"/>
      <c r="W48" s="53"/>
      <c r="X48" s="52"/>
      <c r="Y48" s="178"/>
      <c r="Z48" s="195"/>
      <c r="AA48" s="4"/>
    </row>
    <row r="49" spans="1:27" ht="12.75">
      <c r="A49" s="4"/>
      <c r="B49" s="167" t="str">
        <f>data!B68</f>
        <v>Language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9"/>
      <c r="X49" s="52"/>
      <c r="Y49" s="178"/>
      <c r="Z49" s="195"/>
      <c r="AA49" s="4"/>
    </row>
    <row r="50" spans="1:27" ht="12.75">
      <c r="A50" s="4"/>
      <c r="B50" s="27"/>
      <c r="C50" s="7"/>
      <c r="D50" s="7"/>
      <c r="E50" s="7"/>
      <c r="F50" s="171"/>
      <c r="G50" s="189"/>
      <c r="H50" s="174">
        <f>IF(Tendering!B16=1,1,"Select")</f>
        <v>1</v>
      </c>
      <c r="I50" s="170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78"/>
      <c r="Z50" s="195"/>
      <c r="AA50" s="4"/>
    </row>
    <row r="51" spans="1:27" ht="8.25" customHeight="1">
      <c r="A51" s="4"/>
      <c r="B51" s="7"/>
      <c r="C51" s="7"/>
      <c r="D51" s="7"/>
      <c r="E51" s="7"/>
      <c r="F51" s="173"/>
      <c r="G51" s="188"/>
      <c r="H51" s="197"/>
      <c r="I51" s="192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78"/>
      <c r="Z51" s="195"/>
      <c r="AA51" s="4"/>
    </row>
    <row r="52" spans="1:27" ht="12.7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  <c r="X52" s="4"/>
      <c r="Y52" s="178"/>
      <c r="Z52" s="195"/>
      <c r="AA52" s="4"/>
    </row>
    <row r="53" spans="1:27" ht="12.75">
      <c r="A53" s="4"/>
      <c r="B53" s="167" t="str">
        <f>data!B108</f>
        <v>Application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9"/>
      <c r="X53" s="169"/>
      <c r="Y53" s="178"/>
      <c r="Z53" s="195"/>
      <c r="AA53" s="4"/>
    </row>
    <row r="54" spans="1:27" ht="24" customHeight="1">
      <c r="A54" s="4"/>
      <c r="B54" s="27"/>
      <c r="C54" s="7"/>
      <c r="D54" s="7"/>
      <c r="E54" s="7"/>
      <c r="F54" s="7"/>
      <c r="G54" s="7"/>
      <c r="H54" s="70" t="str">
        <f>IF(Tendering!B17=2,"Choose",IF(Tendering!B17=1,"1",IF(Tendering!B17=3,"2")))</f>
        <v>1</v>
      </c>
      <c r="I54" s="196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95"/>
      <c r="AA54" s="4"/>
    </row>
    <row r="55" spans="1:27" ht="12.75">
      <c r="A55" s="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/>
      <c r="X55" s="4"/>
      <c r="Y55" s="4"/>
      <c r="Z55" s="195"/>
      <c r="AA55" s="4"/>
    </row>
    <row r="56" spans="1:27" ht="12.75">
      <c r="A56" s="4"/>
      <c r="B56" s="167" t="str">
        <f>data!B113</f>
        <v>Accessory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9"/>
      <c r="X56" s="169"/>
      <c r="Y56" s="169"/>
      <c r="Z56" s="195"/>
      <c r="AA56" s="4"/>
    </row>
    <row r="57" spans="1:27" ht="12.75">
      <c r="A57" s="4"/>
      <c r="B57" s="27"/>
      <c r="C57" s="7"/>
      <c r="D57" s="7"/>
      <c r="E57" s="7"/>
      <c r="F57" s="171"/>
      <c r="G57" s="189"/>
      <c r="H57" s="174" t="str">
        <f>IF(Tendering!B18=1,"Select",IF(Tendering!B18=2,"N",IF(Tendering!B18=3,"S")))</f>
        <v>S</v>
      </c>
      <c r="I57" s="170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4"/>
      <c r="AA57" s="4"/>
    </row>
    <row r="58" spans="1:27" ht="16.5" customHeight="1">
      <c r="A58" s="4"/>
      <c r="B58" s="7"/>
      <c r="C58" s="7"/>
      <c r="D58" s="7"/>
      <c r="E58" s="7"/>
      <c r="F58" s="171"/>
      <c r="G58" s="189"/>
      <c r="H58" s="175"/>
      <c r="I58" s="170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4"/>
      <c r="AA58" s="4"/>
    </row>
    <row r="59" spans="1:27" ht="12.75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  <c r="X59" s="4"/>
      <c r="Y59" s="4"/>
      <c r="Z59" s="4"/>
      <c r="AA59" s="4"/>
    </row>
    <row r="60" spans="1:27" ht="12.75">
      <c r="A60" s="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/>
      <c r="X60" s="4"/>
      <c r="Y60" s="4"/>
      <c r="Z60" s="4"/>
      <c r="AA60" s="4"/>
    </row>
    <row r="61" spans="1:27" ht="12.75">
      <c r="A61" s="4"/>
      <c r="B61" s="55" t="s">
        <v>69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/>
      <c r="X61" s="4"/>
      <c r="Y61" s="4"/>
      <c r="Z61" s="4"/>
      <c r="AA61" s="4"/>
    </row>
    <row r="62" spans="1:27" ht="12.75">
      <c r="A62" s="4"/>
      <c r="B62" s="54" t="s">
        <v>74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/>
      <c r="X62" s="4"/>
      <c r="Y62" s="4"/>
      <c r="Z62" s="4"/>
      <c r="AA62" s="4"/>
    </row>
    <row r="63" spans="1:27" ht="12.75">
      <c r="A63" s="4"/>
      <c r="B63" s="54" t="s">
        <v>75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/>
      <c r="X63" s="4"/>
      <c r="Y63" s="4"/>
      <c r="Z63" s="4"/>
      <c r="AA63" s="4"/>
    </row>
    <row r="64" spans="1:27" ht="12.75">
      <c r="A64" s="4"/>
      <c r="B64" s="54" t="s">
        <v>82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/>
      <c r="X64" s="4"/>
      <c r="Y64" s="4"/>
      <c r="Z64" s="4"/>
      <c r="AA64" s="4"/>
    </row>
  </sheetData>
  <sheetProtection password="C927" sheet="1"/>
  <mergeCells count="47">
    <mergeCell ref="F10:G10"/>
    <mergeCell ref="I6:I16"/>
    <mergeCell ref="B24:L24"/>
    <mergeCell ref="I31:P33"/>
    <mergeCell ref="O9:O29"/>
    <mergeCell ref="B30:O30"/>
    <mergeCell ref="F31:G33"/>
    <mergeCell ref="R1:Y1"/>
    <mergeCell ref="H1:Q1"/>
    <mergeCell ref="T9:T43"/>
    <mergeCell ref="B19:I19"/>
    <mergeCell ref="B15:H15"/>
    <mergeCell ref="B16:G16"/>
    <mergeCell ref="B9:E10"/>
    <mergeCell ref="I40:S41"/>
    <mergeCell ref="F9:G9"/>
    <mergeCell ref="P9:P30"/>
    <mergeCell ref="F50:G51"/>
    <mergeCell ref="H50:H51"/>
    <mergeCell ref="B27:M27"/>
    <mergeCell ref="H31:H33"/>
    <mergeCell ref="I44:T44"/>
    <mergeCell ref="F44:G44"/>
    <mergeCell ref="B39:R39"/>
    <mergeCell ref="F40:G41"/>
    <mergeCell ref="H40:H41"/>
    <mergeCell ref="S9:S39"/>
    <mergeCell ref="F57:G58"/>
    <mergeCell ref="B46:T46"/>
    <mergeCell ref="B43:S43"/>
    <mergeCell ref="I50:X51"/>
    <mergeCell ref="B49:W49"/>
    <mergeCell ref="I57:Z58"/>
    <mergeCell ref="Z7:Z56"/>
    <mergeCell ref="B56:Y56"/>
    <mergeCell ref="I54:Y54"/>
    <mergeCell ref="Y9:Y53"/>
    <mergeCell ref="B53:X53"/>
    <mergeCell ref="I36:R37"/>
    <mergeCell ref="H57:H58"/>
    <mergeCell ref="V9:V48"/>
    <mergeCell ref="R9:R35"/>
    <mergeCell ref="J9:L19"/>
    <mergeCell ref="H36:H37"/>
    <mergeCell ref="B22:G22"/>
    <mergeCell ref="B20:G21"/>
    <mergeCell ref="B35:Q35"/>
  </mergeCells>
  <printOptions verticalCentered="1"/>
  <pageMargins left="0.7480314960629921" right="0.7480314960629921" top="0.28" bottom="0.2" header="0.17" footer="0.17"/>
  <pageSetup fitToHeight="1" fitToWidth="1" horizontalDpi="600" verticalDpi="600" orientation="portrait" paperSize="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B30"/>
  <sheetViews>
    <sheetView zoomScalePageLayoutView="0" workbookViewId="0" topLeftCell="A1">
      <selection activeCell="H21" sqref="H21"/>
    </sheetView>
  </sheetViews>
  <sheetFormatPr defaultColWidth="11.375" defaultRowHeight="12.75"/>
  <cols>
    <col min="1" max="1" width="21.25390625" style="74" customWidth="1"/>
    <col min="2" max="2" width="26.375" style="87" customWidth="1"/>
    <col min="3" max="26" width="2.875" style="82" customWidth="1"/>
    <col min="27" max="27" width="23.00390625" style="74" customWidth="1"/>
    <col min="28" max="16384" width="11.375" style="74" customWidth="1"/>
  </cols>
  <sheetData>
    <row r="1" spans="1:28" ht="17.25" customHeight="1">
      <c r="A1" s="71"/>
      <c r="B1" s="72"/>
      <c r="C1" s="73">
        <f aca="true" t="shared" si="0" ref="C1:Z1">IF(C3&lt;&gt;"",COLUMN(C$1:C$65536)-2,"")</f>
        <v>1</v>
      </c>
      <c r="D1" s="73">
        <f t="shared" si="0"/>
        <v>2</v>
      </c>
      <c r="E1" s="73">
        <f t="shared" si="0"/>
        <v>3</v>
      </c>
      <c r="F1" s="73">
        <f t="shared" si="0"/>
        <v>4</v>
      </c>
      <c r="G1" s="73">
        <f t="shared" si="0"/>
        <v>5</v>
      </c>
      <c r="H1" s="73">
        <f t="shared" si="0"/>
        <v>6</v>
      </c>
      <c r="I1" s="73">
        <f t="shared" si="0"/>
        <v>7</v>
      </c>
      <c r="J1" s="73">
        <f t="shared" si="0"/>
        <v>8</v>
      </c>
      <c r="K1" s="73">
        <f t="shared" si="0"/>
        <v>9</v>
      </c>
      <c r="L1" s="73">
        <f t="shared" si="0"/>
        <v>10</v>
      </c>
      <c r="M1" s="73">
        <f t="shared" si="0"/>
        <v>11</v>
      </c>
      <c r="N1" s="73">
        <f t="shared" si="0"/>
        <v>12</v>
      </c>
      <c r="O1" s="73">
        <f t="shared" si="0"/>
        <v>13</v>
      </c>
      <c r="P1" s="73">
        <f t="shared" si="0"/>
        <v>14</v>
      </c>
      <c r="Q1" s="73">
        <f t="shared" si="0"/>
        <v>15</v>
      </c>
      <c r="R1" s="73">
        <f t="shared" si="0"/>
        <v>16</v>
      </c>
      <c r="S1" s="73">
        <f t="shared" si="0"/>
        <v>17</v>
      </c>
      <c r="T1" s="73">
        <f t="shared" si="0"/>
        <v>18</v>
      </c>
      <c r="U1" s="73">
        <f t="shared" si="0"/>
      </c>
      <c r="V1" s="73">
        <f t="shared" si="0"/>
      </c>
      <c r="W1" s="73">
        <f t="shared" si="0"/>
      </c>
      <c r="X1" s="73">
        <f t="shared" si="0"/>
      </c>
      <c r="Y1" s="73">
        <f t="shared" si="0"/>
      </c>
      <c r="Z1" s="73">
        <f t="shared" si="0"/>
      </c>
      <c r="AA1" s="73">
        <f>MAX(C1:Z1,AB1)-2</f>
        <v>18</v>
      </c>
      <c r="AB1" s="73">
        <f>MAX(AB5:AB30)-4</f>
        <v>20</v>
      </c>
    </row>
    <row r="2" spans="1:27" ht="13.5" thickBot="1">
      <c r="A2" s="75" t="s">
        <v>104</v>
      </c>
      <c r="B2" s="76" t="s">
        <v>105</v>
      </c>
      <c r="C2" s="77" t="str">
        <f aca="true" t="shared" si="1" ref="C2:AA2">MID($B$2,COLUMN(C$1:C$65536)-2,1)</f>
        <v>P</v>
      </c>
      <c r="D2" s="77" t="str">
        <f t="shared" si="1"/>
        <v>1</v>
      </c>
      <c r="E2" s="77" t="str">
        <f t="shared" si="1"/>
        <v>1</v>
      </c>
      <c r="F2" s="77" t="str">
        <f t="shared" si="1"/>
        <v>1</v>
      </c>
      <c r="G2" s="77" t="str">
        <f t="shared" si="1"/>
        <v>L</v>
      </c>
      <c r="H2" s="77" t="str">
        <f t="shared" si="1"/>
        <v>1</v>
      </c>
      <c r="I2" s="77" t="str">
        <f t="shared" si="1"/>
        <v>N</v>
      </c>
      <c r="J2" s="77" t="str">
        <f t="shared" si="1"/>
        <v>0</v>
      </c>
      <c r="K2" s="77" t="str">
        <f t="shared" si="1"/>
        <v>N</v>
      </c>
      <c r="L2" s="77" t="str">
        <f t="shared" si="1"/>
        <v>9</v>
      </c>
      <c r="M2" s="77" t="str">
        <f t="shared" si="1"/>
        <v>1</v>
      </c>
      <c r="N2" s="77" t="str">
        <f t="shared" si="1"/>
        <v>N</v>
      </c>
      <c r="O2" s="77" t="str">
        <f t="shared" si="1"/>
        <v>0</v>
      </c>
      <c r="P2" s="77" t="str">
        <f t="shared" si="1"/>
        <v>N</v>
      </c>
      <c r="Q2" s="77" t="str">
        <f t="shared" si="1"/>
        <v>N</v>
      </c>
      <c r="R2" s="77" t="str">
        <f t="shared" si="1"/>
        <v>1</v>
      </c>
      <c r="S2" s="77" t="str">
        <f t="shared" si="1"/>
        <v>1</v>
      </c>
      <c r="T2" s="77" t="str">
        <f t="shared" si="1"/>
        <v>N</v>
      </c>
      <c r="U2" s="77">
        <f t="shared" si="1"/>
      </c>
      <c r="V2" s="77">
        <f t="shared" si="1"/>
      </c>
      <c r="W2" s="77">
        <f t="shared" si="1"/>
      </c>
      <c r="X2" s="77">
        <f t="shared" si="1"/>
      </c>
      <c r="Y2" s="77">
        <f t="shared" si="1"/>
      </c>
      <c r="Z2" s="77">
        <f t="shared" si="1"/>
      </c>
      <c r="AA2" s="77">
        <f t="shared" si="1"/>
      </c>
    </row>
    <row r="3" spans="1:27" ht="13.5" thickBot="1">
      <c r="A3" s="78" t="s">
        <v>106</v>
      </c>
      <c r="B3" s="79" t="str">
        <f>C3&amp;D3&amp;E3&amp;F3&amp;G3&amp;H3&amp;I3&amp;J3&amp;K3&amp;L3&amp;M3&amp;N3&amp;O3&amp;P3&amp;Q3&amp;R3&amp;S3&amp;T3&amp;U3&amp;V3&amp;W3&amp;X3&amp;Y3&amp;Z3</f>
        <v>P111E1N3N92N1NN11S</v>
      </c>
      <c r="C3" s="80" t="str">
        <f aca="true" t="shared" si="2" ref="C3:Z3">+C5&amp;C6&amp;C7&amp;C8&amp;C10&amp;C9&amp;C12&amp;C14&amp;C15&amp;C11&amp;C16&amp;C17&amp;C18&amp;C19&amp;C20&amp;C21&amp;C22&amp;C23&amp;C24&amp;C13&amp;C25&amp;C26&amp;C27&amp;C28&amp;C29&amp;C30</f>
        <v>P</v>
      </c>
      <c r="D3" s="80" t="str">
        <f t="shared" si="2"/>
        <v>1</v>
      </c>
      <c r="E3" s="80" t="str">
        <f t="shared" si="2"/>
        <v>1</v>
      </c>
      <c r="F3" s="80" t="str">
        <f t="shared" si="2"/>
        <v>1</v>
      </c>
      <c r="G3" s="80" t="str">
        <f t="shared" si="2"/>
        <v>E</v>
      </c>
      <c r="H3" s="80" t="str">
        <f t="shared" si="2"/>
        <v>1</v>
      </c>
      <c r="I3" s="80" t="str">
        <f t="shared" si="2"/>
        <v>N</v>
      </c>
      <c r="J3" s="80" t="str">
        <f t="shared" si="2"/>
        <v>3</v>
      </c>
      <c r="K3" s="80" t="str">
        <f t="shared" si="2"/>
        <v>N</v>
      </c>
      <c r="L3" s="80" t="str">
        <f t="shared" si="2"/>
        <v>9</v>
      </c>
      <c r="M3" s="80" t="str">
        <f t="shared" si="2"/>
        <v>2</v>
      </c>
      <c r="N3" s="80" t="str">
        <f t="shared" si="2"/>
        <v>N</v>
      </c>
      <c r="O3" s="80" t="str">
        <f t="shared" si="2"/>
        <v>1</v>
      </c>
      <c r="P3" s="80" t="str">
        <f t="shared" si="2"/>
        <v>N</v>
      </c>
      <c r="Q3" s="80" t="str">
        <f t="shared" si="2"/>
        <v>N</v>
      </c>
      <c r="R3" s="80" t="str">
        <f t="shared" si="2"/>
        <v>1</v>
      </c>
      <c r="S3" s="80" t="str">
        <f t="shared" si="2"/>
        <v>1</v>
      </c>
      <c r="T3" s="80" t="str">
        <f t="shared" si="2"/>
        <v>S</v>
      </c>
      <c r="U3" s="80">
        <f t="shared" si="2"/>
      </c>
      <c r="V3" s="80">
        <f t="shared" si="2"/>
      </c>
      <c r="W3" s="80">
        <f t="shared" si="2"/>
      </c>
      <c r="X3" s="80">
        <f t="shared" si="2"/>
      </c>
      <c r="Y3" s="80">
        <f t="shared" si="2"/>
      </c>
      <c r="Z3" s="80">
        <f t="shared" si="2"/>
      </c>
      <c r="AA3" s="80" t="s">
        <v>107</v>
      </c>
    </row>
    <row r="4" ht="12.75">
      <c r="B4" s="81">
        <v>0</v>
      </c>
    </row>
    <row r="5" spans="1:28" ht="12.75">
      <c r="A5" s="74" t="s">
        <v>108</v>
      </c>
      <c r="B5" s="83"/>
      <c r="C5" s="82" t="s">
        <v>7</v>
      </c>
      <c r="AB5" s="74">
        <f>+IF(AND(ISBLANK(A5),ISBLANK(B5)),0,ROW(A5))</f>
        <v>5</v>
      </c>
    </row>
    <row r="6" spans="1:28" ht="12.75">
      <c r="A6" s="74" t="s">
        <v>109</v>
      </c>
      <c r="B6" s="83"/>
      <c r="D6" s="82">
        <v>1</v>
      </c>
      <c r="AB6" s="74">
        <f>+IF(AND(ISBLANK(A6),ISBLANK(B6)),0,ROW(A6))</f>
        <v>6</v>
      </c>
    </row>
    <row r="7" spans="1:28" ht="12.75">
      <c r="A7" s="74" t="s">
        <v>110</v>
      </c>
      <c r="B7" s="83"/>
      <c r="E7" s="82">
        <v>1</v>
      </c>
      <c r="AB7" s="74">
        <f>+IF(AND(ISBLANK(A7),ISBLANK(B7)),0,ROW(A7))</f>
        <v>7</v>
      </c>
    </row>
    <row r="8" spans="1:28" ht="12.75">
      <c r="A8" s="74" t="s">
        <v>111</v>
      </c>
      <c r="B8" s="83"/>
      <c r="F8" s="82">
        <v>1</v>
      </c>
      <c r="AB8" s="74">
        <f>+IF(AND(ISBLANK(A8),ISBLANK(B8)),0,ROW(A8))</f>
        <v>8</v>
      </c>
    </row>
    <row r="9" spans="1:28" ht="12.75">
      <c r="A9" s="84"/>
      <c r="B9" s="85">
        <v>5</v>
      </c>
      <c r="G9" s="86" t="str">
        <f>IF(OR(ISERR(Configurator!M$5),ISNA(Configurator!M$5)),"_",Configurator!M$5)</f>
        <v>E</v>
      </c>
      <c r="AB9" s="74">
        <f>+IF(AND(ISBLANK(A9),ISBLANK(#REF!)),0,ROW(A9))</f>
        <v>9</v>
      </c>
    </row>
    <row r="10" spans="1:28" ht="12.75">
      <c r="A10" s="84"/>
      <c r="B10" s="85">
        <v>1</v>
      </c>
      <c r="G10" s="86"/>
      <c r="H10" s="86">
        <f>IF(OR(ISERR(Configurator!N$5),ISNA(Configurator!N$5)),"_",Configurator!N$5)</f>
        <v>1</v>
      </c>
      <c r="I10" s="86" t="str">
        <f>IF(OR(ISERR(Configurator!O$5),ISNA(Configurator!O$5)),"_",Configurator!O$5)</f>
        <v>N</v>
      </c>
      <c r="N10" s="82">
        <f>IF(OR(ISERR(Configurator!P$6),ISNA(Configurator!P$6)),"_",LEFT(Configurator!P$6))</f>
      </c>
      <c r="O10" s="82">
        <f>IF(OR(ISERR(Configurator!P$6),ISNA(Configurator!P$6)),"_",RIGHT(Configurator!P$6))</f>
      </c>
      <c r="AB10" s="74">
        <f>+IF(AND(ISBLANK(A10),ISBLANK(#REF!)),0,ROW(A10))</f>
        <v>10</v>
      </c>
    </row>
    <row r="11" spans="1:28" ht="12.75">
      <c r="A11" s="84"/>
      <c r="B11" s="85">
        <v>3</v>
      </c>
      <c r="J11" s="86">
        <f>IF(OR(ISERR(Configurator!P$5),ISNA(Configurator!P$5)),"_",Configurator!P$5)</f>
        <v>3</v>
      </c>
      <c r="K11" s="86" t="str">
        <f>IF(OR(ISERR(Configurator!Q$5),ISNA(Configurator!Q$5)),"_",Configurator!Q$5)</f>
        <v>N</v>
      </c>
      <c r="AB11" s="74">
        <f>+IF(AND(ISBLANK(A11),ISBLANK(#REF!)),0,ROW(A11))</f>
        <v>11</v>
      </c>
    </row>
    <row r="12" spans="1:28" ht="12.75">
      <c r="A12" s="84"/>
      <c r="B12" s="85">
        <v>1</v>
      </c>
      <c r="L12" s="86">
        <f>IF(OR(ISERR(Configurator!R$5),ISNA(Configurator!R$5)),"_",Configurator!R$5)</f>
        <v>9</v>
      </c>
      <c r="AB12" s="74">
        <f>+IF(AND(ISBLANK(A12),ISBLANK(#REF!)),0,ROW(A12))</f>
        <v>12</v>
      </c>
    </row>
    <row r="13" spans="1:28" ht="12.75">
      <c r="A13" s="84"/>
      <c r="B13" s="85">
        <v>3</v>
      </c>
      <c r="M13" s="86">
        <f>IF(OR(ISERR(Configurator!S$5),ISNA(Configurator!S$5)),"_",Configurator!S$5)</f>
        <v>2</v>
      </c>
      <c r="AB13" s="74">
        <f>+IF(AND(ISBLANK(A13),ISBLANK(#REF!)),0,ROW(A13))</f>
        <v>13</v>
      </c>
    </row>
    <row r="14" spans="1:28" ht="12.75">
      <c r="A14" s="84"/>
      <c r="B14" s="85">
        <v>1</v>
      </c>
      <c r="N14" s="86" t="str">
        <f>IF(OR(ISERR(Configurator!T$5),ISNA(Configurator!T$5)),"_",Configurator!T$5)</f>
        <v>N</v>
      </c>
      <c r="AB14" s="74">
        <f>+IF(AND(ISBLANK(A14),ISBLANK(#REF!)),0,ROW(A14))</f>
        <v>14</v>
      </c>
    </row>
    <row r="15" spans="1:28" ht="12.75">
      <c r="A15" s="84"/>
      <c r="B15" s="85">
        <v>2</v>
      </c>
      <c r="O15" s="86">
        <f>IF(OR(ISERR(Configurator!U$5),ISNA(Configurator!U$5)),"_",Configurator!U$5)</f>
        <v>1</v>
      </c>
      <c r="P15" s="86" t="str">
        <f>IF(OR(ISERR(Configurator!V$5),ISNA(Configurator!V$5)),"_",Configurator!V$5)</f>
        <v>N</v>
      </c>
      <c r="Q15" s="86" t="str">
        <f>IF(OR(ISERR(Configurator!W$5),ISNA(Configurator!W$5)),"_",Configurator!W$5)</f>
        <v>N</v>
      </c>
      <c r="AB15" s="74">
        <f>+IF(AND(ISBLANK(A15),ISBLANK(#REF!)),0,ROW(A15))</f>
        <v>15</v>
      </c>
    </row>
    <row r="16" spans="1:28" ht="12.75">
      <c r="A16" s="84"/>
      <c r="B16" s="85">
        <v>1</v>
      </c>
      <c r="R16" s="86">
        <f>IF(OR(ISERR(Configurator!X$5),ISNA(Configurator!X$5)),"_",Configurator!X$5)</f>
        <v>1</v>
      </c>
      <c r="AB16" s="74">
        <f>+IF(AND(ISBLANK(A16),ISBLANK(#REF!)),0,ROW(A16))</f>
        <v>16</v>
      </c>
    </row>
    <row r="17" spans="1:28" ht="12.75">
      <c r="A17" s="84"/>
      <c r="B17" s="85">
        <v>1</v>
      </c>
      <c r="S17" s="86" t="str">
        <f>IF(OR(ISERR(Configurator!Y$5),ISNA(Configurator!Y$5),Configurator!Y$5=FALSE),"_",Configurator!Y$5)</f>
        <v>1</v>
      </c>
      <c r="AB17" s="74">
        <f>+IF(AND(ISBLANK(A17),ISBLANK(#REF!)),0,ROW(A17))</f>
        <v>17</v>
      </c>
    </row>
    <row r="18" spans="1:28" ht="12.75">
      <c r="A18" s="84"/>
      <c r="B18" s="85">
        <v>3</v>
      </c>
      <c r="T18" s="86" t="str">
        <f>IF(OR(ISERR(Configurator!Z$5),ISNA(Configurator!Z$5),Configurator!Z$5=FALSE),"_",Configurator!Z$5)</f>
        <v>S</v>
      </c>
      <c r="AB18" s="74">
        <f>+IF(AND(ISBLANK(A18),ISBLANK(#REF!)),0,ROW(A18))</f>
        <v>18</v>
      </c>
    </row>
    <row r="19" spans="2:28" ht="12.75">
      <c r="B19" s="83"/>
      <c r="AB19" s="74">
        <f>+IF(AND(ISBLANK(A19),ISBLANK(#REF!)),0,ROW(A19))</f>
        <v>19</v>
      </c>
    </row>
    <row r="20" spans="2:28" ht="12.75">
      <c r="B20" s="83"/>
      <c r="AB20" s="74">
        <f>+IF(AND(ISBLANK(A20),ISBLANK(#REF!)),0,ROW(A20))</f>
        <v>20</v>
      </c>
    </row>
    <row r="21" spans="2:28" ht="12.75">
      <c r="B21" s="83"/>
      <c r="AB21" s="74">
        <f>+IF(AND(ISBLANK(A21),ISBLANK(#REF!)),0,ROW(A21))</f>
        <v>21</v>
      </c>
    </row>
    <row r="22" spans="2:28" ht="12.75">
      <c r="B22" s="83"/>
      <c r="AB22" s="74">
        <f>+IF(AND(ISBLANK(A22),ISBLANK(#REF!)),0,ROW(A22))</f>
        <v>22</v>
      </c>
    </row>
    <row r="23" spans="2:28" ht="12.75">
      <c r="B23" s="83"/>
      <c r="AB23" s="74">
        <f>+IF(AND(ISBLANK(A23),ISBLANK(#REF!)),0,ROW(A23))</f>
        <v>23</v>
      </c>
    </row>
    <row r="24" spans="2:28" ht="12.75">
      <c r="B24" s="83"/>
      <c r="AB24" s="74">
        <f>+IF(AND(ISBLANK(A24),ISBLANK(#REF!)),0,ROW(A24))</f>
        <v>24</v>
      </c>
    </row>
    <row r="25" spans="2:28" ht="12.75">
      <c r="B25" s="83"/>
      <c r="G25" s="86"/>
      <c r="AB25" s="74">
        <f aca="true" t="shared" si="3" ref="AB25:AB30">+IF(AND(ISBLANK(A25),ISBLANK(B25)),0,ROW(A25))</f>
        <v>0</v>
      </c>
    </row>
    <row r="26" spans="2:28" ht="12.75">
      <c r="B26" s="83"/>
      <c r="AB26" s="74">
        <f t="shared" si="3"/>
        <v>0</v>
      </c>
    </row>
    <row r="27" spans="2:28" ht="12.75">
      <c r="B27" s="83"/>
      <c r="AB27" s="74">
        <f t="shared" si="3"/>
        <v>0</v>
      </c>
    </row>
    <row r="28" spans="2:28" ht="12.75">
      <c r="B28" s="83"/>
      <c r="AB28" s="74">
        <f t="shared" si="3"/>
        <v>0</v>
      </c>
    </row>
    <row r="29" spans="2:28" ht="12.75">
      <c r="B29" s="83"/>
      <c r="AB29" s="74">
        <f t="shared" si="3"/>
        <v>0</v>
      </c>
    </row>
    <row r="30" spans="2:28" ht="12.75">
      <c r="B30" s="83"/>
      <c r="AB30" s="74">
        <f t="shared" si="3"/>
        <v>0</v>
      </c>
    </row>
  </sheetData>
  <sheetProtection/>
  <conditionalFormatting sqref="B3:AA3">
    <cfRule type="expression" priority="1" dxfId="0" stopIfTrue="1">
      <formula>AND(B3=B2,B3&lt;&gt;"")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N138"/>
  <sheetViews>
    <sheetView zoomScalePageLayoutView="0" workbookViewId="0" topLeftCell="A31">
      <selection activeCell="B52" sqref="B52"/>
    </sheetView>
  </sheetViews>
  <sheetFormatPr defaultColWidth="9.00390625" defaultRowHeight="12.75"/>
  <cols>
    <col min="1" max="1" width="11.00390625" style="0" customWidth="1"/>
    <col min="2" max="2" width="38.875" style="0" customWidth="1"/>
    <col min="4" max="4" width="9.75390625" style="0" bestFit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N5" s="36" t="s">
        <v>35</v>
      </c>
    </row>
    <row r="6" spans="1:1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N6" s="36" t="s">
        <v>36</v>
      </c>
    </row>
    <row r="7" spans="1:14" ht="15">
      <c r="A7" s="3"/>
      <c r="B7" s="3" t="s">
        <v>10</v>
      </c>
      <c r="C7" s="3"/>
      <c r="D7" s="3"/>
      <c r="E7" s="3"/>
      <c r="F7" s="3"/>
      <c r="G7" s="3"/>
      <c r="H7" s="3"/>
      <c r="I7" s="3"/>
      <c r="J7" s="3"/>
      <c r="K7" s="3"/>
      <c r="N7" s="36" t="s">
        <v>37</v>
      </c>
    </row>
    <row r="8" spans="1:14" ht="15">
      <c r="A8" s="3">
        <v>1</v>
      </c>
      <c r="B8" s="3" t="s">
        <v>11</v>
      </c>
      <c r="C8" s="3">
        <v>2</v>
      </c>
      <c r="D8" s="3"/>
      <c r="E8" s="3"/>
      <c r="F8" s="3"/>
      <c r="G8" s="3"/>
      <c r="H8" s="3"/>
      <c r="I8" s="3"/>
      <c r="J8" s="3"/>
      <c r="K8" s="3"/>
      <c r="N8" s="36" t="s">
        <v>37</v>
      </c>
    </row>
    <row r="9" spans="1:14" ht="15">
      <c r="A9" s="3">
        <v>0</v>
      </c>
      <c r="B9" s="3" t="s">
        <v>15</v>
      </c>
      <c r="C9" s="3"/>
      <c r="D9" s="3"/>
      <c r="E9" s="3"/>
      <c r="F9" s="3"/>
      <c r="G9" s="3"/>
      <c r="H9" s="3"/>
      <c r="I9" s="3"/>
      <c r="J9" s="3"/>
      <c r="K9" s="3"/>
      <c r="N9" s="36" t="s">
        <v>38</v>
      </c>
    </row>
    <row r="10" spans="1:14" ht="15">
      <c r="A10" s="3">
        <v>1</v>
      </c>
      <c r="B10" s="3" t="s">
        <v>16</v>
      </c>
      <c r="C10" s="3"/>
      <c r="D10" s="3"/>
      <c r="E10" s="3"/>
      <c r="F10" s="3"/>
      <c r="G10" s="3"/>
      <c r="H10" s="3"/>
      <c r="I10" s="3"/>
      <c r="J10" s="3"/>
      <c r="K10" s="3"/>
      <c r="N10" s="36" t="s">
        <v>39</v>
      </c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 t="s">
        <v>12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3" t="s">
        <v>11</v>
      </c>
      <c r="C13" s="3">
        <v>3</v>
      </c>
      <c r="D13" s="3"/>
      <c r="E13" s="3"/>
      <c r="F13" s="3"/>
      <c r="I13" s="3"/>
      <c r="J13" s="3"/>
      <c r="K13" s="3"/>
    </row>
    <row r="14" spans="1:11" ht="12.75">
      <c r="A14" s="3">
        <v>0</v>
      </c>
      <c r="B14" s="3" t="s">
        <v>18</v>
      </c>
      <c r="C14" s="3"/>
      <c r="D14" s="3"/>
      <c r="E14" s="3"/>
      <c r="F14" s="3"/>
      <c r="I14" s="3"/>
      <c r="J14" s="3"/>
      <c r="K14" s="3"/>
    </row>
    <row r="15" spans="1:11" ht="12.75">
      <c r="A15" s="3">
        <v>1</v>
      </c>
      <c r="B15" s="3" t="s">
        <v>13</v>
      </c>
      <c r="C15" s="3"/>
      <c r="D15" s="3"/>
      <c r="E15" s="3"/>
      <c r="F15" s="3"/>
      <c r="I15" s="3"/>
      <c r="J15" s="3"/>
      <c r="K15" s="3" t="s">
        <v>34</v>
      </c>
    </row>
    <row r="16" spans="1:11" ht="12.75">
      <c r="A16" s="3">
        <v>2</v>
      </c>
      <c r="B16" s="3"/>
      <c r="C16" s="3"/>
      <c r="D16" s="3"/>
      <c r="E16" s="3"/>
      <c r="F16" s="3"/>
      <c r="G16" s="3"/>
      <c r="H16" s="3"/>
      <c r="I16" s="3"/>
      <c r="J16" s="3"/>
      <c r="K16" s="3" t="s">
        <v>34</v>
      </c>
    </row>
    <row r="17" spans="1:11" ht="15">
      <c r="A17" s="3"/>
      <c r="B17" s="36" t="s">
        <v>14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6" t="s">
        <v>11</v>
      </c>
      <c r="C18" s="36">
        <v>3</v>
      </c>
      <c r="D18" s="3"/>
      <c r="E18" s="3">
        <f>IF(OR(C18=7,C18=7),7,9)</f>
        <v>9</v>
      </c>
      <c r="F18" s="3">
        <f>IF(OR(C18=2,C18=3,C18=4),2,9)</f>
        <v>2</v>
      </c>
      <c r="G18" s="3"/>
      <c r="H18" s="3">
        <f>IF(OR(C18=5,C18=6),5,9)</f>
        <v>9</v>
      </c>
      <c r="I18" s="3"/>
      <c r="J18" s="3"/>
      <c r="K18" s="3"/>
    </row>
    <row r="19" spans="1:11" ht="15">
      <c r="A19" s="3" t="s">
        <v>0</v>
      </c>
      <c r="B19" s="36" t="s">
        <v>20</v>
      </c>
      <c r="C19" s="3"/>
      <c r="D19" s="3"/>
      <c r="E19" s="3"/>
      <c r="F19" s="3"/>
      <c r="G19" s="3"/>
      <c r="H19" s="3"/>
      <c r="K19" s="3"/>
    </row>
    <row r="20" spans="1:11" ht="15">
      <c r="A20" s="3" t="s">
        <v>1</v>
      </c>
      <c r="B20" s="36" t="s">
        <v>21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 t="s">
        <v>19</v>
      </c>
      <c r="B21" s="36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3"/>
      <c r="B23" s="36" t="s">
        <v>22</v>
      </c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6" t="s">
        <v>11</v>
      </c>
      <c r="C24" s="3">
        <v>3</v>
      </c>
      <c r="D24" s="3"/>
      <c r="E24" s="3"/>
      <c r="F24" s="3"/>
      <c r="G24" s="3"/>
      <c r="H24" s="3"/>
      <c r="I24" s="20"/>
      <c r="J24" s="20"/>
      <c r="K24" s="3"/>
    </row>
    <row r="25" spans="1:14" ht="15">
      <c r="A25" s="3"/>
      <c r="B25" s="36" t="s">
        <v>26</v>
      </c>
      <c r="C25" s="3"/>
      <c r="D25" s="3"/>
      <c r="E25" s="3"/>
      <c r="F25" s="3"/>
      <c r="G25" s="3"/>
      <c r="H25" s="3"/>
      <c r="I25" s="3"/>
      <c r="J25" s="3"/>
      <c r="K25" s="3"/>
      <c r="N25" s="36" t="s">
        <v>28</v>
      </c>
    </row>
    <row r="26" spans="1:11" ht="15">
      <c r="A26" s="3"/>
      <c r="B26" s="36" t="s">
        <v>28</v>
      </c>
      <c r="C26" s="3"/>
      <c r="D26" s="3"/>
      <c r="E26" s="3"/>
      <c r="F26" s="3"/>
      <c r="G26" s="3"/>
      <c r="H26" s="3"/>
      <c r="I26" s="3"/>
      <c r="J26" s="3"/>
      <c r="K26" s="3"/>
    </row>
    <row r="27" spans="1:14" ht="15">
      <c r="A27" s="3"/>
      <c r="B27" s="36" t="s">
        <v>27</v>
      </c>
      <c r="C27" s="3"/>
      <c r="D27" s="3"/>
      <c r="E27" s="3"/>
      <c r="F27" s="3"/>
      <c r="G27" s="3"/>
      <c r="H27" s="3"/>
      <c r="I27" s="3"/>
      <c r="J27" s="3"/>
      <c r="K27" s="3"/>
      <c r="N27" s="36" t="s">
        <v>27</v>
      </c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36" t="s">
        <v>54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36" t="s">
        <v>11</v>
      </c>
      <c r="C30" s="36">
        <v>1</v>
      </c>
      <c r="D30" s="3"/>
      <c r="E30" s="3"/>
      <c r="G30" s="3" t="str">
        <f>IF(data!C18=1,"*",IF(data!C18=2,"0",IF(data!C18=3,"0",IF(data!C18=4,"0",IF(data!H18=5,"1",IF(data!C18=7,"0","ERROR"))))))</f>
        <v>0</v>
      </c>
      <c r="H30" s="3"/>
      <c r="I30" s="3"/>
      <c r="J30" s="3"/>
      <c r="K30" s="3"/>
    </row>
    <row r="31" spans="1:11" ht="15">
      <c r="A31" s="3"/>
      <c r="B31" s="36" t="s">
        <v>76</v>
      </c>
      <c r="C31" s="3"/>
      <c r="D31" s="3"/>
      <c r="E31" s="3"/>
      <c r="F31" s="3"/>
      <c r="G31" s="3"/>
      <c r="H31" s="3"/>
      <c r="I31" s="3"/>
      <c r="K31" s="36"/>
    </row>
    <row r="32" spans="1:11" ht="15">
      <c r="A32" s="3"/>
      <c r="B32" s="36" t="s">
        <v>77</v>
      </c>
      <c r="C32" s="3"/>
      <c r="D32" s="3"/>
      <c r="E32" s="3"/>
      <c r="F32" s="3"/>
      <c r="G32" s="3"/>
      <c r="H32" s="3"/>
      <c r="I32" s="3"/>
      <c r="K32" s="3"/>
    </row>
    <row r="33" spans="1:11" ht="15">
      <c r="A33" s="3"/>
      <c r="B33" s="36"/>
      <c r="C33" s="3"/>
      <c r="D33" s="3"/>
      <c r="E33" s="3"/>
      <c r="F33" s="3"/>
      <c r="G33" s="3"/>
      <c r="H33" s="3"/>
      <c r="I33" s="3"/>
      <c r="K33" s="3"/>
    </row>
    <row r="34" spans="1:11" ht="15">
      <c r="A34" s="3"/>
      <c r="B34" s="36"/>
      <c r="C34" s="3"/>
      <c r="D34" s="3"/>
      <c r="E34" s="3"/>
      <c r="F34" s="3"/>
      <c r="G34" s="3"/>
      <c r="H34" s="3"/>
      <c r="I34" s="3"/>
      <c r="K34" s="3"/>
    </row>
    <row r="35" spans="1:11" ht="15">
      <c r="A35" s="3"/>
      <c r="B35" s="36" t="s">
        <v>10</v>
      </c>
      <c r="C35" s="3"/>
      <c r="D35" s="3"/>
      <c r="E35" s="3"/>
      <c r="F35" s="3"/>
      <c r="G35" s="3"/>
      <c r="H35" s="3"/>
      <c r="I35" s="3"/>
      <c r="K35" s="3"/>
    </row>
    <row r="36" spans="1:11" ht="15">
      <c r="A36" s="3"/>
      <c r="B36" s="36" t="s">
        <v>11</v>
      </c>
      <c r="C36" s="3">
        <v>1</v>
      </c>
      <c r="D36" s="3"/>
      <c r="E36" s="3"/>
      <c r="F36" s="3"/>
      <c r="G36" s="3"/>
      <c r="H36" s="3"/>
      <c r="I36" s="3"/>
      <c r="K36" s="3"/>
    </row>
    <row r="37" spans="1:11" ht="12.75">
      <c r="A37" s="3"/>
      <c r="B37" t="s">
        <v>60</v>
      </c>
      <c r="C37" s="3"/>
      <c r="D37" s="3"/>
      <c r="E37" s="3"/>
      <c r="F37" s="3"/>
      <c r="G37" s="3"/>
      <c r="H37" s="3"/>
      <c r="I37" s="3"/>
      <c r="K37" s="3"/>
    </row>
    <row r="38" spans="1:11" ht="15">
      <c r="A38" s="3"/>
      <c r="B38" s="36" t="s">
        <v>112</v>
      </c>
      <c r="C38" s="3"/>
      <c r="D38" s="3"/>
      <c r="E38" s="3"/>
      <c r="F38" s="3"/>
      <c r="G38" s="3"/>
      <c r="H38" s="3"/>
      <c r="I38" s="3"/>
      <c r="K38" s="3"/>
    </row>
    <row r="39" spans="1:11" ht="12.75">
      <c r="A39" s="3"/>
      <c r="B39" t="s">
        <v>81</v>
      </c>
      <c r="C39" s="3"/>
      <c r="D39" s="3"/>
      <c r="E39" s="3"/>
      <c r="F39" s="3"/>
      <c r="G39" s="3"/>
      <c r="H39" s="3"/>
      <c r="I39" s="3"/>
      <c r="K39" s="3"/>
    </row>
    <row r="40" spans="1:11" ht="12.75">
      <c r="A40" s="3"/>
      <c r="B40" t="s">
        <v>73</v>
      </c>
      <c r="C40" s="3"/>
      <c r="D40" s="3"/>
      <c r="E40" s="3"/>
      <c r="F40" s="3"/>
      <c r="H40" s="3"/>
      <c r="I40" s="3"/>
      <c r="K40" s="3"/>
    </row>
    <row r="41" spans="1:11" ht="15">
      <c r="A41" s="3"/>
      <c r="B41" s="36" t="s">
        <v>64</v>
      </c>
      <c r="C41" s="3"/>
      <c r="D41" s="3"/>
      <c r="E41" s="3"/>
      <c r="F41" s="3"/>
      <c r="G41" s="3"/>
      <c r="H41" s="3"/>
      <c r="I41" s="3"/>
      <c r="K41" s="3"/>
    </row>
    <row r="42" spans="1:11" ht="15">
      <c r="A42" s="3"/>
      <c r="B42" s="36" t="s">
        <v>42</v>
      </c>
      <c r="C42" s="3"/>
      <c r="D42" s="3"/>
      <c r="E42" s="3"/>
      <c r="F42" s="3"/>
      <c r="G42" s="3"/>
      <c r="H42" s="3"/>
      <c r="I42" s="3"/>
      <c r="K42" s="3"/>
    </row>
    <row r="43" spans="1:11" ht="15">
      <c r="A43" s="3"/>
      <c r="B43" s="36" t="s">
        <v>41</v>
      </c>
      <c r="C43" s="3">
        <v>1</v>
      </c>
      <c r="D43" s="3"/>
      <c r="E43" s="3"/>
      <c r="F43" s="3"/>
      <c r="G43" s="3"/>
      <c r="H43" s="3"/>
      <c r="I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>
      <c r="A45" s="3"/>
      <c r="B45" s="36" t="s">
        <v>65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ht="15">
      <c r="A46" s="3"/>
      <c r="B46" s="36" t="s">
        <v>11</v>
      </c>
      <c r="C46" s="3"/>
      <c r="D46" s="3"/>
      <c r="E46" s="3"/>
      <c r="F46" s="3"/>
      <c r="G46" s="3"/>
      <c r="H46" s="3"/>
      <c r="I46" s="3"/>
      <c r="J46" s="3"/>
      <c r="K46" s="3"/>
    </row>
    <row r="47" spans="1:11" ht="15.75">
      <c r="A47" s="3"/>
      <c r="B47" s="41" t="s">
        <v>70</v>
      </c>
      <c r="C47" s="36">
        <v>1</v>
      </c>
      <c r="D47" s="3"/>
      <c r="E47" s="3"/>
      <c r="F47" s="3"/>
      <c r="G47" s="3"/>
      <c r="H47" s="3"/>
      <c r="I47" s="3"/>
      <c r="J47" s="3"/>
      <c r="K47" s="3"/>
    </row>
    <row r="48" spans="1:11" ht="15.75">
      <c r="A48" s="3"/>
      <c r="B48" s="42" t="s">
        <v>71</v>
      </c>
      <c r="C48" s="3"/>
      <c r="D48" s="3"/>
      <c r="E48" s="3">
        <v>0.1</v>
      </c>
      <c r="F48" s="3">
        <v>40</v>
      </c>
      <c r="G48" s="3">
        <f>F48/E48</f>
        <v>400</v>
      </c>
      <c r="H48" s="3"/>
      <c r="I48" s="3" t="s">
        <v>57</v>
      </c>
      <c r="J48" s="3" t="s">
        <v>58</v>
      </c>
      <c r="K48" s="3"/>
    </row>
    <row r="49" spans="1:11" ht="15.75">
      <c r="A49" s="3"/>
      <c r="B49" s="42" t="s">
        <v>114</v>
      </c>
      <c r="C49" s="3"/>
      <c r="D49" s="3"/>
      <c r="E49" s="3"/>
      <c r="F49" s="3"/>
      <c r="G49" s="3"/>
      <c r="H49" s="3"/>
      <c r="I49" s="3"/>
      <c r="J49" s="3"/>
      <c r="K49" s="3"/>
    </row>
    <row r="50" spans="1:11" ht="15.75">
      <c r="A50" s="3"/>
      <c r="B50" s="42"/>
      <c r="C50" s="3"/>
      <c r="D50" s="3"/>
      <c r="E50" s="3"/>
      <c r="F50" s="3"/>
      <c r="G50" s="3"/>
      <c r="H50" s="3"/>
      <c r="I50" s="3" t="s">
        <v>59</v>
      </c>
      <c r="J50" s="3">
        <f>800/5</f>
        <v>160</v>
      </c>
      <c r="K50" s="3"/>
    </row>
    <row r="51" spans="1:11" ht="15.75">
      <c r="A51" s="3"/>
      <c r="B51" s="42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3"/>
      <c r="B55" s="36" t="s">
        <v>66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3"/>
      <c r="B56" s="36" t="s">
        <v>67</v>
      </c>
      <c r="C56" s="36">
        <v>1</v>
      </c>
      <c r="D56" s="3"/>
      <c r="E56" s="3"/>
      <c r="F56" s="3"/>
      <c r="G56" s="3"/>
      <c r="H56" s="3"/>
      <c r="I56" s="3"/>
      <c r="J56" s="3"/>
      <c r="K56" s="3"/>
    </row>
    <row r="57" spans="1:11" ht="15">
      <c r="A57" s="3"/>
      <c r="B57" s="36" t="s">
        <v>61</v>
      </c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3"/>
      <c r="B58" s="36" t="s">
        <v>62</v>
      </c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3"/>
      <c r="B59" s="36" t="s">
        <v>68</v>
      </c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3"/>
      <c r="B62" s="36" t="s">
        <v>50</v>
      </c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3"/>
      <c r="B63" s="36" t="s">
        <v>11</v>
      </c>
      <c r="C63" s="36">
        <v>1</v>
      </c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36" t="s">
        <v>56</v>
      </c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36" t="s">
        <v>72</v>
      </c>
      <c r="C65" s="3"/>
      <c r="D65" s="3"/>
      <c r="E65" s="3"/>
      <c r="F65" s="3"/>
      <c r="G65" s="3"/>
      <c r="I65" s="3"/>
      <c r="J65" s="3"/>
      <c r="K65" s="3"/>
    </row>
    <row r="66" spans="1:11" ht="15">
      <c r="A66" s="3"/>
      <c r="B66" s="36"/>
      <c r="C66" s="3"/>
      <c r="D66" s="3"/>
      <c r="E66" s="3"/>
      <c r="F66" s="3"/>
      <c r="G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36" t="s">
        <v>25</v>
      </c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36" t="s">
        <v>101</v>
      </c>
      <c r="C69" s="36">
        <v>1</v>
      </c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">
      <c r="A71" s="3"/>
      <c r="B71" s="36" t="s">
        <v>63</v>
      </c>
      <c r="C71" s="3"/>
      <c r="D71" s="3"/>
      <c r="E71" s="3"/>
      <c r="F71" s="3"/>
      <c r="G71" s="3"/>
      <c r="H71" s="3"/>
      <c r="I71" s="3"/>
      <c r="J71" s="3"/>
      <c r="K71" s="3"/>
    </row>
    <row r="72" spans="1:11" ht="15">
      <c r="A72" s="3"/>
      <c r="B72" s="36"/>
      <c r="C72" s="3"/>
      <c r="D72" s="3"/>
      <c r="E72" s="3"/>
      <c r="F72" s="3"/>
      <c r="G72" s="3"/>
      <c r="H72" s="3"/>
      <c r="I72" s="3"/>
      <c r="J72" s="3"/>
      <c r="K72" s="3"/>
    </row>
    <row r="73" spans="1:11" ht="15">
      <c r="A73" s="3"/>
      <c r="B73" s="36" t="s">
        <v>31</v>
      </c>
      <c r="C73" s="3"/>
      <c r="D73" s="3"/>
      <c r="E73" s="3"/>
      <c r="F73" s="3"/>
      <c r="G73" s="3"/>
      <c r="H73" s="3"/>
      <c r="I73" s="3"/>
      <c r="J73" s="3"/>
      <c r="K73" s="3"/>
    </row>
    <row r="74" spans="2:3" ht="15">
      <c r="B74" s="36" t="s">
        <v>11</v>
      </c>
      <c r="C74" s="36">
        <v>2</v>
      </c>
    </row>
    <row r="75" spans="2:3" ht="15">
      <c r="B75" s="36" t="s">
        <v>24</v>
      </c>
      <c r="C75" s="3"/>
    </row>
    <row r="76" spans="2:3" ht="15">
      <c r="B76" s="36" t="s">
        <v>48</v>
      </c>
      <c r="C76" s="3"/>
    </row>
    <row r="77" ht="15">
      <c r="B77" s="36" t="s">
        <v>49</v>
      </c>
    </row>
    <row r="81" spans="2:4" ht="15">
      <c r="B81" s="36" t="s">
        <v>47</v>
      </c>
      <c r="C81" s="3"/>
      <c r="D81" s="3"/>
    </row>
    <row r="82" spans="2:4" ht="15">
      <c r="B82" s="36" t="s">
        <v>11</v>
      </c>
      <c r="C82" s="36">
        <v>3</v>
      </c>
      <c r="D82" s="3"/>
    </row>
    <row r="83" spans="2:4" ht="15">
      <c r="B83" s="36" t="s">
        <v>29</v>
      </c>
      <c r="C83" s="3"/>
      <c r="D83" s="3"/>
    </row>
    <row r="84" spans="2:4" ht="15">
      <c r="B84" s="36" t="s">
        <v>46</v>
      </c>
      <c r="C84" s="3"/>
      <c r="D84" s="3"/>
    </row>
    <row r="87" spans="2:4" ht="15">
      <c r="B87" s="36" t="s">
        <v>33</v>
      </c>
      <c r="C87" s="3"/>
      <c r="D87" s="3"/>
    </row>
    <row r="88" spans="2:4" ht="15">
      <c r="B88" s="36" t="s">
        <v>11</v>
      </c>
      <c r="C88" s="36">
        <v>3</v>
      </c>
      <c r="D88" s="3"/>
    </row>
    <row r="89" spans="2:4" ht="15">
      <c r="B89" s="36" t="s">
        <v>32</v>
      </c>
      <c r="C89" s="3"/>
      <c r="D89" s="3"/>
    </row>
    <row r="90" spans="2:4" ht="15">
      <c r="B90" s="36" t="s">
        <v>30</v>
      </c>
      <c r="C90" s="3"/>
      <c r="D90" s="3"/>
    </row>
    <row r="94" ht="12.75">
      <c r="B94" t="s">
        <v>44</v>
      </c>
    </row>
    <row r="95" spans="2:3" ht="15">
      <c r="B95" s="36" t="s">
        <v>11</v>
      </c>
      <c r="C95">
        <v>1</v>
      </c>
    </row>
    <row r="96" ht="12.75">
      <c r="B96" t="s">
        <v>24</v>
      </c>
    </row>
    <row r="97" spans="2:3" ht="12.75">
      <c r="B97" t="s">
        <v>43</v>
      </c>
      <c r="C97">
        <v>2</v>
      </c>
    </row>
    <row r="101" ht="12.75">
      <c r="B101" t="s">
        <v>45</v>
      </c>
    </row>
    <row r="102" spans="2:3" ht="12.75">
      <c r="B102" t="s">
        <v>55</v>
      </c>
      <c r="C102">
        <v>1</v>
      </c>
    </row>
    <row r="108" ht="12.75">
      <c r="B108" t="s">
        <v>9</v>
      </c>
    </row>
    <row r="109" spans="2:3" ht="12.75">
      <c r="B109" t="s">
        <v>40</v>
      </c>
      <c r="C109">
        <v>1</v>
      </c>
    </row>
    <row r="113" ht="12.75">
      <c r="B113" t="s">
        <v>51</v>
      </c>
    </row>
    <row r="114" spans="2:3" ht="15">
      <c r="B114" s="36" t="s">
        <v>11</v>
      </c>
      <c r="C114">
        <v>1</v>
      </c>
    </row>
    <row r="115" spans="2:3" ht="12.75">
      <c r="B115" t="s">
        <v>24</v>
      </c>
      <c r="C115">
        <v>1</v>
      </c>
    </row>
    <row r="116" ht="12.75">
      <c r="B116" t="s">
        <v>53</v>
      </c>
    </row>
    <row r="117" ht="12.75">
      <c r="B117" t="s">
        <v>52</v>
      </c>
    </row>
    <row r="118" ht="12.75">
      <c r="B118" t="s">
        <v>53</v>
      </c>
    </row>
    <row r="129" spans="2:5" ht="12.75">
      <c r="B129" t="s">
        <v>86</v>
      </c>
      <c r="D129" t="str">
        <f>IF(E129=1,"REL10000",IF(E129=2,"REL10001",IF(E129=3,"REL10010",IF(E129=4,"REL10011",IF(E129=5,"REL10012",IF(E129=6,"REL10013",IF(E129=7,"REL10020",IF(E129=8,"REL10021","Var. not available in IDC"))))))))</f>
        <v>Var. not available in IDC</v>
      </c>
      <c r="E129">
        <f>D130+D131+D132+D133+D134+D135+D136+D137</f>
        <v>0</v>
      </c>
    </row>
    <row r="130" spans="1:7" ht="12.75">
      <c r="A130" t="s">
        <v>84</v>
      </c>
      <c r="B130" t="s">
        <v>85</v>
      </c>
      <c r="D130">
        <f>IF(AND(C36=2,Configurator!P5=0,Configurator!S5=2,Configurator!U5=0,Configurator!X5=1,Configurator!U5=0),1,0)</f>
        <v>0</v>
      </c>
      <c r="E130">
        <v>1</v>
      </c>
      <c r="F130" s="59"/>
      <c r="G130" s="60"/>
    </row>
    <row r="131" spans="1:5" ht="12.75">
      <c r="A131" s="61" t="s">
        <v>87</v>
      </c>
      <c r="B131" s="61" t="s">
        <v>88</v>
      </c>
      <c r="D131">
        <f>IF(AND(C36=2,Configurator!P5=3,Configurator!S5=2,Configurator!U5=0,Configurator!X5=1),2,0)</f>
        <v>0</v>
      </c>
      <c r="E131">
        <v>2</v>
      </c>
    </row>
    <row r="132" spans="1:5" ht="12.75">
      <c r="A132" s="61" t="s">
        <v>89</v>
      </c>
      <c r="B132" s="61" t="s">
        <v>90</v>
      </c>
      <c r="D132">
        <f>IF(AND(C36=6,Configurator!P5=0,Configurator!S5=1,Configurator!U5=1,Configurator!X5=1),3,0)</f>
        <v>0</v>
      </c>
      <c r="E132">
        <v>3</v>
      </c>
    </row>
    <row r="133" spans="1:5" ht="12.75">
      <c r="A133" s="61" t="s">
        <v>91</v>
      </c>
      <c r="B133" s="61" t="s">
        <v>92</v>
      </c>
      <c r="D133">
        <f>IF(AND(C36=6,Configurator!P5=0,Configurator!S5=2,Configurator!U5=1,Configurator!X5=1),4,0)</f>
        <v>0</v>
      </c>
      <c r="E133">
        <v>4</v>
      </c>
    </row>
    <row r="134" spans="1:5" ht="12.75">
      <c r="A134" s="61" t="s">
        <v>93</v>
      </c>
      <c r="B134" s="61" t="s">
        <v>94</v>
      </c>
      <c r="D134">
        <f>IF(AND(C36=6,Configurator!P5=3,Configurator!S5=1,Configurator!U5=1,Configurator!X5=1),5,0)</f>
        <v>0</v>
      </c>
      <c r="E134">
        <v>5</v>
      </c>
    </row>
    <row r="135" spans="1:5" ht="12.75">
      <c r="A135" s="61" t="s">
        <v>95</v>
      </c>
      <c r="B135" s="61" t="s">
        <v>96</v>
      </c>
      <c r="D135">
        <f>IF(AND(C36=6,Configurator!P5=3,Configurator!S5=2,Configurator!U5=1,Configurator!X5=1),6,0)</f>
        <v>0</v>
      </c>
      <c r="E135">
        <v>6</v>
      </c>
    </row>
    <row r="136" spans="1:5" ht="12.75">
      <c r="A136" s="61" t="s">
        <v>97</v>
      </c>
      <c r="B136" s="61" t="s">
        <v>98</v>
      </c>
      <c r="D136">
        <f>IF(AND(C36=3,Configurator!P5=0,Configurator!S5=2,Configurator!U5=1,Configurator!X5=1),7,0)</f>
        <v>0</v>
      </c>
      <c r="E136">
        <v>7</v>
      </c>
    </row>
    <row r="137" spans="1:5" ht="12.75">
      <c r="A137" s="61" t="s">
        <v>99</v>
      </c>
      <c r="B137" s="61" t="s">
        <v>100</v>
      </c>
      <c r="D137">
        <f>IF(AND(C36=3,Configurator!P5=3,Configurator!S5=2,Configurator!U5=1,Configurator!X5=1),8,0)</f>
        <v>0</v>
      </c>
      <c r="E137">
        <v>8</v>
      </c>
    </row>
    <row r="138" spans="1:4" ht="12.75">
      <c r="A138" t="s">
        <v>102</v>
      </c>
      <c r="B138" s="61" t="s">
        <v>103</v>
      </c>
      <c r="D138" t="str">
        <f>IF(Configurator!Z5="S","and REL 10030","   ")</f>
        <v>and REL 10030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 T&amp;D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Ireneusz Malarczyk</dc:creator>
  <cp:keywords/>
  <dc:description/>
  <cp:lastModifiedBy>Kirill</cp:lastModifiedBy>
  <cp:lastPrinted>2010-11-30T10:19:57Z</cp:lastPrinted>
  <dcterms:created xsi:type="dcterms:W3CDTF">2004-05-27T13:16:14Z</dcterms:created>
  <dcterms:modified xsi:type="dcterms:W3CDTF">2016-03-05T14:16:24Z</dcterms:modified>
  <cp:category/>
  <cp:version/>
  <cp:contentType/>
  <cp:contentStatus/>
</cp:coreProperties>
</file>