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Cortec RUS" sheetId="1" r:id="rId1"/>
    <sheet name="Cortec P115" sheetId="2" r:id="rId2"/>
    <sheet name="Tendering" sheetId="3" r:id="rId3"/>
    <sheet name="data" sheetId="4" state="hidden" r:id="rId4"/>
  </sheets>
  <definedNames>
    <definedName name="_xlnm.Print_Area" localSheetId="1">'Cortec P115'!$B$1:$Y$59</definedName>
  </definedNames>
  <calcPr fullCalcOnLoad="1" iterate="1" iterateCount="100" iterateDelta="0.01"/>
</workbook>
</file>

<file path=xl/comments3.xml><?xml version="1.0" encoding="utf-8"?>
<comments xmlns="http://schemas.openxmlformats.org/spreadsheetml/2006/main">
  <authors>
    <author>dobam</author>
  </authors>
  <commentList>
    <comment ref="AA1" authorId="0">
      <text>
        <r>
          <rPr>
            <sz val="8"/>
            <rFont val="Tahoma"/>
            <family val="2"/>
          </rPr>
          <t xml:space="preserve">specific to P132
</t>
        </r>
      </text>
    </comment>
  </commentList>
</comments>
</file>

<file path=xl/sharedStrings.xml><?xml version="1.0" encoding="utf-8"?>
<sst xmlns="http://schemas.openxmlformats.org/spreadsheetml/2006/main" count="142" uniqueCount="116">
  <si>
    <t>A</t>
  </si>
  <si>
    <t>B</t>
  </si>
  <si>
    <t>Character Type (A=Alpha, N=Numeric, X = Alpha-numeric)</t>
  </si>
  <si>
    <t>Character Numbering (Maximum = 18)</t>
  </si>
  <si>
    <t>Format dd/mm/yyyy</t>
  </si>
  <si>
    <t>Generic Application</t>
  </si>
  <si>
    <t>P</t>
  </si>
  <si>
    <t>Protection and Control</t>
  </si>
  <si>
    <t>Application</t>
  </si>
  <si>
    <t>Model</t>
  </si>
  <si>
    <t>please select ONE of the following:</t>
  </si>
  <si>
    <t>Mounting case:</t>
  </si>
  <si>
    <t>flush mounting</t>
  </si>
  <si>
    <t>Relay type</t>
  </si>
  <si>
    <t>A, B, C, G - look relay type</t>
  </si>
  <si>
    <t>E  - look relay type</t>
  </si>
  <si>
    <t>N</t>
  </si>
  <si>
    <t>wall mounting</t>
  </si>
  <si>
    <t>C</t>
  </si>
  <si>
    <t>P114 S, single powered with wall mouting case (1xBI, 0xBO, special CTs only)</t>
  </si>
  <si>
    <t xml:space="preserve">P114 D, dual powered with wall mounting case (2xBI, 2xBO, CT: 1/5A) </t>
  </si>
  <si>
    <t>Wall mounting</t>
  </si>
  <si>
    <t>Flush mounting</t>
  </si>
  <si>
    <r>
      <t xml:space="preserve">In=1A settings: </t>
    </r>
    <r>
      <rPr>
        <b/>
        <sz val="12"/>
        <rFont val="Arial CE"/>
        <family val="2"/>
      </rPr>
      <t>0.05 - 10 In</t>
    </r>
  </si>
  <si>
    <r>
      <t xml:space="preserve">In=5A settings: </t>
    </r>
    <r>
      <rPr>
        <b/>
        <sz val="12"/>
        <rFont val="Arial CE"/>
        <family val="2"/>
      </rPr>
      <t>0.05 - 10 In</t>
    </r>
  </si>
  <si>
    <t>Type of the case</t>
  </si>
  <si>
    <t>MiCOM Overcurrent Relays.</t>
  </si>
  <si>
    <r>
      <t xml:space="preserve">In=1A settings: </t>
    </r>
    <r>
      <rPr>
        <b/>
        <sz val="12"/>
        <rFont val="Arial CE"/>
        <family val="2"/>
      </rPr>
      <t>0.20 - 40 In</t>
    </r>
  </si>
  <si>
    <r>
      <t xml:space="preserve">In=5A settings: </t>
    </r>
    <r>
      <rPr>
        <b/>
        <sz val="12"/>
        <rFont val="Arial CE"/>
        <family val="2"/>
      </rPr>
      <t>0.01 -   2 In</t>
    </r>
  </si>
  <si>
    <r>
      <t xml:space="preserve">In=5A settings: </t>
    </r>
    <r>
      <rPr>
        <b/>
        <sz val="12"/>
        <rFont val="Arial CE"/>
        <family val="2"/>
      </rPr>
      <t>0.20 - 40 In</t>
    </r>
  </si>
  <si>
    <r>
      <t xml:space="preserve">In=1A settings: </t>
    </r>
    <r>
      <rPr>
        <b/>
        <sz val="12"/>
        <rFont val="Arial CE"/>
        <family val="2"/>
      </rPr>
      <t>0.01 -   2 In</t>
    </r>
  </si>
  <si>
    <t>Communication port RS485</t>
  </si>
  <si>
    <t>Nominal current for E/F and setting range</t>
  </si>
  <si>
    <t>Nominal current for O/C and setting range</t>
  </si>
  <si>
    <t>Without</t>
  </si>
  <si>
    <t xml:space="preserve">Auxiliary voltage Vx </t>
  </si>
  <si>
    <t>(common for Vx powering and binary inputs)</t>
  </si>
  <si>
    <t>CT powering only;           Vx for inputs: 24-48AC/DC</t>
  </si>
  <si>
    <t>CT powering only;           Vx for inputs: 60-240AC or 60-250VDC</t>
  </si>
  <si>
    <t>Vx and CT powering;      Vx:                  60-240VAC or 60-250VDC</t>
  </si>
  <si>
    <t>Vx and CT powering;      Vx:                  24-48VAC/DC</t>
  </si>
  <si>
    <r>
      <t xml:space="preserve">In=1A, settings:  </t>
    </r>
    <r>
      <rPr>
        <b/>
        <sz val="12"/>
        <rFont val="Arial CE"/>
        <family val="2"/>
      </rPr>
      <t xml:space="preserve"> 0.2 - 40 In</t>
    </r>
  </si>
  <si>
    <r>
      <t>In=5A, settings:   0.2</t>
    </r>
    <r>
      <rPr>
        <b/>
        <sz val="12"/>
        <rFont val="Arial CE"/>
        <family val="2"/>
      </rPr>
      <t xml:space="preserve"> - 40 In</t>
    </r>
  </si>
  <si>
    <t>MiCOM P115</t>
  </si>
  <si>
    <t>Language</t>
  </si>
  <si>
    <t>RS485, switched between Modbus RTU and IEC 60870-5-103</t>
  </si>
  <si>
    <t>2 Binary inputs and 2 c/o + 2 n.o. contact outputs</t>
  </si>
  <si>
    <t>Binary Inputs  and Contact Outputs</t>
  </si>
  <si>
    <t>Firmware: 1G</t>
  </si>
  <si>
    <t>To confirm options available, please insert REQUIRED despatch date here</t>
  </si>
  <si>
    <t>CT Powered  (Auxiliary voltage optional) with 2x16 LCD display, 2 Binary inputs and 2 c/o + 2 n.o. contact outputs, RS485, switched between Modbus RTU and IEC 60870-5-103</t>
  </si>
  <si>
    <t>Trip Energy Output</t>
  </si>
  <si>
    <t>Advanced sensitive CB coil/Striker output:      12-24VDC/0.1J or MiTOP</t>
  </si>
  <si>
    <t>DP</t>
  </si>
  <si>
    <t>EA</t>
  </si>
  <si>
    <t>IJKLMNOPQRSTUVWXYZ</t>
  </si>
  <si>
    <t>REL10100</t>
  </si>
  <si>
    <t>P11574611110001</t>
  </si>
  <si>
    <t>REL10101</t>
  </si>
  <si>
    <t>P11574611111001</t>
  </si>
  <si>
    <t>REL10102</t>
  </si>
  <si>
    <t>P11574611110101</t>
  </si>
  <si>
    <t>REL10103</t>
  </si>
  <si>
    <t>P11574611111101</t>
  </si>
  <si>
    <t>REL10104</t>
  </si>
  <si>
    <t>P11574611110311</t>
  </si>
  <si>
    <t>REL10105</t>
  </si>
  <si>
    <t>P11574611111311</t>
  </si>
  <si>
    <t>IDC REL number:</t>
  </si>
  <si>
    <t>03.09.2012</t>
  </si>
  <si>
    <t>English/German/Polish/French/Spanish/Regional</t>
  </si>
  <si>
    <t>English/Russian/Regional</t>
  </si>
  <si>
    <t>Cortec number:</t>
  </si>
  <si>
    <t>Striker: 12VDC  0.02J special (option fully covered by standard: 12-24VDC/0.1J)</t>
  </si>
  <si>
    <t>Cortec Landing cell :</t>
  </si>
  <si>
    <t>P11574611010001</t>
  </si>
  <si>
    <t>Configurator feedback :</t>
  </si>
  <si>
    <t>double digit in same row</t>
  </si>
  <si>
    <t>Cortec digit control 1</t>
  </si>
  <si>
    <t>Cortec digit control 2</t>
  </si>
  <si>
    <t>Cortec digit control 3</t>
  </si>
  <si>
    <t>Cortec digit control 4</t>
  </si>
  <si>
    <t>Форма заказа</t>
  </si>
  <si>
    <t xml:space="preserve">           Готовая к использованию конфигурация</t>
  </si>
  <si>
    <t>Vx = 60-240 Vac/ 60- 250 Vdc</t>
  </si>
  <si>
    <t>Vx = 24 - 60 Vac/dc</t>
  </si>
  <si>
    <t>Язык:</t>
  </si>
  <si>
    <t>Р115 Токовая защита</t>
  </si>
  <si>
    <t>P115</t>
  </si>
  <si>
    <t>Входы и выходы</t>
  </si>
  <si>
    <t>2 дискретных входа + 2 выходных контакта + 2 НО выходных контакта</t>
  </si>
  <si>
    <t>Активный выход</t>
  </si>
  <si>
    <t>без</t>
  </si>
  <si>
    <t>на катушку отключения 24VDC 0.1Дж</t>
  </si>
  <si>
    <t>на страйкер K1: 12 VDC 0.02Дж</t>
  </si>
  <si>
    <t>Тип монтажа</t>
  </si>
  <si>
    <t>настенный</t>
  </si>
  <si>
    <t>утопленный</t>
  </si>
  <si>
    <t>Напряжение питания</t>
  </si>
  <si>
    <t>двойное питание (опер.ток+ТТ) Vx: 60-240 VAC или 60-250 VDC</t>
  </si>
  <si>
    <t>двойное питание (опер.ток+ТТ) Vx: 24-48 VAC/DC</t>
  </si>
  <si>
    <t>питание от ТТ Vx: 60-240 VAC или 60-250 VDC</t>
  </si>
  <si>
    <t>питание от ТТ Vx: 24-48 VAC/DC</t>
  </si>
  <si>
    <t>* минимальный уровень тока, необходимый для подачи питания на реле Iф&lt;0,2In</t>
  </si>
  <si>
    <t>ТТНП</t>
  </si>
  <si>
    <t>In=1A уставка 0.01 - 2 IN, ном.</t>
  </si>
  <si>
    <t>In=1A уставка 0.05 - 10 IN, ном.</t>
  </si>
  <si>
    <t>In=1A уставка 0.20 - 40 IN, ном.</t>
  </si>
  <si>
    <t>In=5A уставка 0.01 - 2 IN, ном.</t>
  </si>
  <si>
    <t>In=5A уставка 0.05 - 10 IN, ном.</t>
  </si>
  <si>
    <t>In=5A уставка 0.2 - 40 IN, ном.</t>
  </si>
  <si>
    <t>In=1A уставка 0.2 - 40 IN, ном.</t>
  </si>
  <si>
    <t>Английский / Немецкий/ Польский /Французский/ Испанский /Другие языки</t>
  </si>
  <si>
    <t>Английский / Русский/Другие языки</t>
  </si>
  <si>
    <t>МТЗ:</t>
  </si>
  <si>
    <t>авп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</si>
</sst>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zł&quot;_-;\-* #,##0\ &quot;zł&quot;_-;_-* &quot;-&quot;\ &quot;zł&quot;_-;_-@_-"/>
    <numFmt numFmtId="165" formatCode="_-* #,##0\ _z_ł_-;\-* #,##0\ _z_ł_-;_-* &quot;-&quot;\ _z_ł_-;_-@_-"/>
    <numFmt numFmtId="166" formatCode="_-* #,##0.00\ &quot;zł&quot;_-;\-* #,##0.00\ &quot;zł&quot;_-;_-* &quot;-&quot;??\ &quot;zł&quot;_-;_-@_-"/>
    <numFmt numFmtId="167" formatCode="_-* #,##0.00\ _z_ł_-;\-* #,##0.00\ _z_ł_-;_-* &quot;-&quot;??\ _z_ł_-;_-@_-"/>
  </numFmts>
  <fonts count="70">
    <font>
      <sz val="10"/>
      <name val="Arial CE"/>
      <family val="0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10"/>
      <color indexed="17"/>
      <name val="Arial"/>
      <family val="2"/>
    </font>
    <font>
      <sz val="10"/>
      <color indexed="17"/>
      <name val="Arial CE"/>
      <family val="0"/>
    </font>
    <font>
      <b/>
      <sz val="18"/>
      <color indexed="17"/>
      <name val="Arial CE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name val="Helvetica"/>
      <family val="2"/>
    </font>
    <font>
      <sz val="10"/>
      <name val="Arial"/>
      <family val="0"/>
    </font>
    <font>
      <b/>
      <sz val="10"/>
      <color indexed="17"/>
      <name val="Arial CE"/>
      <family val="0"/>
    </font>
    <font>
      <b/>
      <sz val="16"/>
      <color indexed="17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4"/>
      <color indexed="57"/>
      <name val="SEOptimist"/>
      <family val="3"/>
    </font>
    <font>
      <sz val="18"/>
      <name val="SEOptimistBlack"/>
      <family val="3"/>
    </font>
    <font>
      <sz val="14"/>
      <name val="SEOptimist"/>
      <family val="3"/>
    </font>
    <font>
      <sz val="10"/>
      <color indexed="9"/>
      <name val="Arial"/>
      <family val="2"/>
    </font>
    <font>
      <sz val="14"/>
      <color indexed="9"/>
      <name val="SEOptimist"/>
      <family val="3"/>
    </font>
    <font>
      <b/>
      <sz val="11"/>
      <color indexed="17"/>
      <name val="SEOptimist"/>
      <family val="3"/>
    </font>
    <font>
      <sz val="10"/>
      <color indexed="22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/>
      <right/>
      <top/>
      <bottom style="medium">
        <color indexed="1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1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23" borderId="6" applyNumberFormat="0" applyFont="0" applyAlignment="0" applyProtection="0"/>
    <xf numFmtId="0" fontId="48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54" fillId="3" borderId="0" applyNumberFormat="0" applyBorder="0" applyAlignment="0" applyProtection="0"/>
    <xf numFmtId="0" fontId="40" fillId="7" borderId="1" applyNumberFormat="0" applyAlignment="0" applyProtection="0"/>
    <xf numFmtId="0" fontId="49" fillId="20" borderId="7" applyNumberFormat="0" applyAlignment="0" applyProtection="0"/>
    <xf numFmtId="0" fontId="1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5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5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1" fillId="20" borderId="0" xfId="0" applyFont="1" applyFill="1" applyBorder="1" applyAlignment="1">
      <alignment horizontal="left"/>
    </xf>
    <xf numFmtId="0" fontId="1" fillId="20" borderId="0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0" fillId="8" borderId="11" xfId="0" applyFill="1" applyBorder="1" applyAlignment="1">
      <alignment/>
    </xf>
    <xf numFmtId="0" fontId="0" fillId="24" borderId="11" xfId="0" applyFill="1" applyBorder="1" applyAlignment="1">
      <alignment/>
    </xf>
    <xf numFmtId="0" fontId="0" fillId="14" borderId="0" xfId="0" applyFill="1" applyBorder="1" applyAlignment="1">
      <alignment/>
    </xf>
    <xf numFmtId="0" fontId="0" fillId="25" borderId="10" xfId="0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10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3" xfId="0" applyFill="1" applyBorder="1" applyAlignment="1">
      <alignment/>
    </xf>
    <xf numFmtId="0" fontId="0" fillId="0" borderId="14" xfId="0" applyBorder="1" applyAlignment="1">
      <alignment/>
    </xf>
    <xf numFmtId="0" fontId="3" fillId="20" borderId="0" xfId="0" applyFont="1" applyFill="1" applyBorder="1" applyAlignment="1">
      <alignment horizontal="right"/>
    </xf>
    <xf numFmtId="0" fontId="10" fillId="20" borderId="0" xfId="0" applyFont="1" applyFill="1" applyBorder="1" applyAlignment="1">
      <alignment/>
    </xf>
    <xf numFmtId="0" fontId="10" fillId="20" borderId="0" xfId="0" applyFont="1" applyFill="1" applyBorder="1" applyAlignment="1">
      <alignment horizontal="right"/>
    </xf>
    <xf numFmtId="0" fontId="11" fillId="20" borderId="0" xfId="0" applyFont="1" applyFill="1" applyBorder="1" applyAlignment="1">
      <alignment/>
    </xf>
    <xf numFmtId="0" fontId="10" fillId="20" borderId="0" xfId="0" applyFont="1" applyFill="1" applyBorder="1" applyAlignment="1">
      <alignment horizontal="left"/>
    </xf>
    <xf numFmtId="0" fontId="0" fillId="27" borderId="11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6" xfId="0" applyFill="1" applyBorder="1" applyAlignment="1">
      <alignment/>
    </xf>
    <xf numFmtId="0" fontId="2" fillId="20" borderId="0" xfId="0" applyFont="1" applyFill="1" applyBorder="1" applyAlignment="1">
      <alignment horizontal="left"/>
    </xf>
    <xf numFmtId="0" fontId="0" fillId="26" borderId="1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1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2" xfId="0" applyFill="1" applyBorder="1" applyAlignment="1">
      <alignment/>
    </xf>
    <xf numFmtId="0" fontId="12" fillId="0" borderId="0" xfId="0" applyFont="1" applyAlignment="1">
      <alignment/>
    </xf>
    <xf numFmtId="0" fontId="0" fillId="20" borderId="0" xfId="0" applyFill="1" applyAlignment="1">
      <alignment vertical="center"/>
    </xf>
    <xf numFmtId="0" fontId="2" fillId="20" borderId="12" xfId="0" applyFont="1" applyFill="1" applyBorder="1" applyAlignment="1">
      <alignment/>
    </xf>
    <xf numFmtId="0" fontId="0" fillId="18" borderId="17" xfId="0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18" borderId="15" xfId="0" applyFill="1" applyBorder="1" applyAlignment="1">
      <alignment/>
    </xf>
    <xf numFmtId="0" fontId="9" fillId="20" borderId="12" xfId="0" applyFont="1" applyFill="1" applyBorder="1" applyAlignment="1">
      <alignment vertical="center"/>
    </xf>
    <xf numFmtId="0" fontId="0" fillId="18" borderId="11" xfId="0" applyFill="1" applyBorder="1" applyAlignment="1">
      <alignment/>
    </xf>
    <xf numFmtId="0" fontId="10" fillId="20" borderId="0" xfId="0" applyFont="1" applyFill="1" applyAlignment="1">
      <alignment/>
    </xf>
    <xf numFmtId="0" fontId="4" fillId="20" borderId="0" xfId="0" applyFont="1" applyFill="1" applyBorder="1" applyAlignment="1">
      <alignment vertical="center"/>
    </xf>
    <xf numFmtId="0" fontId="8" fillId="20" borderId="0" xfId="0" applyFont="1" applyFill="1" applyBorder="1" applyAlignment="1">
      <alignment horizontal="center" vertical="center"/>
    </xf>
    <xf numFmtId="0" fontId="0" fillId="20" borderId="15" xfId="0" applyFill="1" applyBorder="1" applyAlignment="1">
      <alignment/>
    </xf>
    <xf numFmtId="0" fontId="2" fillId="20" borderId="0" xfId="0" applyFont="1" applyFill="1" applyBorder="1" applyAlignment="1">
      <alignment/>
    </xf>
    <xf numFmtId="0" fontId="0" fillId="20" borderId="19" xfId="0" applyFill="1" applyBorder="1" applyAlignment="1">
      <alignment/>
    </xf>
    <xf numFmtId="0" fontId="0" fillId="18" borderId="16" xfId="0" applyFill="1" applyBorder="1" applyAlignment="1">
      <alignment/>
    </xf>
    <xf numFmtId="0" fontId="19" fillId="2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0" fillId="28" borderId="13" xfId="0" applyFont="1" applyFill="1" applyBorder="1" applyAlignment="1">
      <alignment horizontal="center" vertical="center"/>
    </xf>
    <xf numFmtId="0" fontId="20" fillId="28" borderId="14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horizontal="left"/>
    </xf>
    <xf numFmtId="0" fontId="18" fillId="20" borderId="0" xfId="0" applyFont="1" applyFill="1" applyBorder="1" applyAlignment="1">
      <alignment/>
    </xf>
    <xf numFmtId="0" fontId="23" fillId="20" borderId="0" xfId="0" applyFont="1" applyFill="1" applyBorder="1" applyAlignment="1">
      <alignment horizontal="center" vertical="center"/>
    </xf>
    <xf numFmtId="0" fontId="23" fillId="20" borderId="0" xfId="0" applyFont="1" applyFill="1" applyBorder="1" applyAlignment="1" quotePrefix="1">
      <alignment horizontal="center" vertical="center"/>
    </xf>
    <xf numFmtId="0" fontId="24" fillId="0" borderId="0" xfId="0" applyFont="1" applyAlignment="1">
      <alignment/>
    </xf>
    <xf numFmtId="49" fontId="25" fillId="0" borderId="14" xfId="0" applyNumberFormat="1" applyFont="1" applyFill="1" applyBorder="1" applyAlignment="1" applyProtection="1">
      <alignment/>
      <protection/>
    </xf>
    <xf numFmtId="1" fontId="6" fillId="0" borderId="18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55" fillId="20" borderId="0" xfId="83" applyFont="1" applyFill="1">
      <alignment/>
      <protection/>
    </xf>
    <xf numFmtId="0" fontId="55" fillId="20" borderId="0" xfId="83" applyFont="1" applyFill="1" applyBorder="1" applyAlignment="1">
      <alignment horizontal="center"/>
      <protection/>
    </xf>
    <xf numFmtId="0" fontId="55" fillId="20" borderId="0" xfId="83" applyFont="1" applyFill="1" applyAlignment="1">
      <alignment horizontal="center"/>
      <protection/>
    </xf>
    <xf numFmtId="0" fontId="25" fillId="0" borderId="0" xfId="83">
      <alignment/>
      <protection/>
    </xf>
    <xf numFmtId="0" fontId="25" fillId="22" borderId="0" xfId="83" applyFill="1">
      <alignment/>
      <protection/>
    </xf>
    <xf numFmtId="0" fontId="25" fillId="4" borderId="0" xfId="83" applyFont="1" applyFill="1" applyBorder="1" applyAlignment="1">
      <alignment horizontal="center"/>
      <protection/>
    </xf>
    <xf numFmtId="0" fontId="25" fillId="22" borderId="0" xfId="83" applyFill="1" applyAlignment="1">
      <alignment horizontal="center"/>
      <protection/>
    </xf>
    <xf numFmtId="0" fontId="25" fillId="20" borderId="0" xfId="83" applyFill="1">
      <alignment/>
      <protection/>
    </xf>
    <xf numFmtId="0" fontId="25" fillId="17" borderId="20" xfId="83" applyFill="1" applyBorder="1" applyAlignment="1">
      <alignment horizontal="center"/>
      <protection/>
    </xf>
    <xf numFmtId="0" fontId="25" fillId="20" borderId="0" xfId="83" applyFill="1" applyAlignment="1">
      <alignment horizontal="center"/>
      <protection/>
    </xf>
    <xf numFmtId="0" fontId="25" fillId="0" borderId="0" xfId="83" applyBorder="1">
      <alignment/>
      <protection/>
    </xf>
    <xf numFmtId="0" fontId="25" fillId="0" borderId="0" xfId="83" applyAlignment="1">
      <alignment horizontal="center"/>
      <protection/>
    </xf>
    <xf numFmtId="0" fontId="25" fillId="20" borderId="0" xfId="83" applyFill="1" applyBorder="1" applyAlignment="1">
      <alignment horizontal="center"/>
      <protection/>
    </xf>
    <xf numFmtId="0" fontId="25" fillId="0" borderId="0" xfId="83" quotePrefix="1">
      <alignment/>
      <protection/>
    </xf>
    <xf numFmtId="0" fontId="25" fillId="0" borderId="0" xfId="83" applyFill="1" applyAlignment="1">
      <alignment horizontal="center"/>
      <protection/>
    </xf>
    <xf numFmtId="0" fontId="56" fillId="29" borderId="14" xfId="82" applyFont="1" applyFill="1" applyBorder="1" applyAlignment="1" applyProtection="1">
      <alignment horizontal="center"/>
      <protection locked="0"/>
    </xf>
    <xf numFmtId="0" fontId="25" fillId="0" borderId="0" xfId="83" applyBorder="1" applyAlignment="1">
      <alignment horizontal="center"/>
      <protection/>
    </xf>
    <xf numFmtId="0" fontId="0" fillId="30" borderId="0" xfId="0" applyFill="1" applyAlignment="1">
      <alignment/>
    </xf>
    <xf numFmtId="0" fontId="63" fillId="31" borderId="21" xfId="84" applyFont="1" applyFill="1" applyBorder="1" applyAlignment="1">
      <alignment horizontal="right"/>
      <protection/>
    </xf>
    <xf numFmtId="0" fontId="20" fillId="0" borderId="22" xfId="84" applyFont="1" applyBorder="1" applyAlignment="1">
      <alignment horizontal="center"/>
      <protection/>
    </xf>
    <xf numFmtId="0" fontId="20" fillId="0" borderId="22" xfId="84" applyFont="1" applyBorder="1" applyAlignment="1">
      <alignment horizontal="center" vertical="center"/>
      <protection/>
    </xf>
    <xf numFmtId="0" fontId="25" fillId="21" borderId="0" xfId="84" applyFill="1" applyAlignment="1">
      <alignment horizontal="center"/>
      <protection/>
    </xf>
    <xf numFmtId="0" fontId="25" fillId="21" borderId="0" xfId="84" applyFill="1" applyBorder="1" applyAlignment="1">
      <alignment horizontal="center"/>
      <protection/>
    </xf>
    <xf numFmtId="0" fontId="25" fillId="20" borderId="0" xfId="84" applyFill="1" applyAlignment="1">
      <alignment horizontal="center"/>
      <protection/>
    </xf>
    <xf numFmtId="0" fontId="25" fillId="20" borderId="0" xfId="84" applyFill="1" applyBorder="1" applyAlignment="1">
      <alignment horizontal="center"/>
      <protection/>
    </xf>
    <xf numFmtId="0" fontId="17" fillId="0" borderId="0" xfId="84" applyFont="1" applyBorder="1" applyAlignment="1">
      <alignment horizontal="center"/>
      <protection/>
    </xf>
    <xf numFmtId="0" fontId="25" fillId="0" borderId="0" xfId="84" applyFill="1" applyAlignment="1">
      <alignment horizontal="center"/>
      <protection/>
    </xf>
    <xf numFmtId="0" fontId="25" fillId="28" borderId="0" xfId="84" applyFill="1" applyBorder="1" applyAlignment="1">
      <alignment horizontal="center"/>
      <protection/>
    </xf>
    <xf numFmtId="0" fontId="25" fillId="28" borderId="12" xfId="84" applyFill="1" applyBorder="1" applyAlignment="1">
      <alignment horizontal="center"/>
      <protection/>
    </xf>
    <xf numFmtId="49" fontId="59" fillId="30" borderId="0" xfId="0" applyNumberFormat="1" applyFont="1" applyFill="1" applyBorder="1" applyAlignment="1">
      <alignment vertical="top"/>
    </xf>
    <xf numFmtId="0" fontId="25" fillId="30" borderId="0" xfId="84" applyFill="1">
      <alignment/>
      <protection/>
    </xf>
    <xf numFmtId="0" fontId="0" fillId="30" borderId="0" xfId="0" applyFill="1" applyAlignment="1">
      <alignment horizontal="center" vertical="top"/>
    </xf>
    <xf numFmtId="0" fontId="0" fillId="30" borderId="0" xfId="0" applyFill="1" applyBorder="1" applyAlignment="1">
      <alignment horizontal="center" vertical="top"/>
    </xf>
    <xf numFmtId="0" fontId="25" fillId="30" borderId="0" xfId="84" applyFill="1" applyBorder="1">
      <alignment/>
      <protection/>
    </xf>
    <xf numFmtId="0" fontId="25" fillId="30" borderId="0" xfId="84" applyFill="1" applyBorder="1" applyAlignment="1">
      <alignment horizontal="center"/>
      <protection/>
    </xf>
    <xf numFmtId="0" fontId="62" fillId="30" borderId="23" xfId="84" applyFont="1" applyFill="1" applyBorder="1" applyAlignment="1">
      <alignment horizontal="left"/>
      <protection/>
    </xf>
    <xf numFmtId="0" fontId="25" fillId="30" borderId="0" xfId="84" applyFill="1" applyAlignment="1">
      <alignment/>
      <protection/>
    </xf>
    <xf numFmtId="0" fontId="60" fillId="30" borderId="0" xfId="0" applyFont="1" applyFill="1" applyAlignment="1">
      <alignment horizontal="right" vertical="top"/>
    </xf>
    <xf numFmtId="0" fontId="61" fillId="30" borderId="0" xfId="0" applyFont="1" applyFill="1" applyAlignment="1">
      <alignment horizontal="right" vertical="top"/>
    </xf>
    <xf numFmtId="0" fontId="64" fillId="30" borderId="0" xfId="84" applyFont="1" applyFill="1" applyBorder="1">
      <alignment/>
      <protection/>
    </xf>
    <xf numFmtId="0" fontId="25" fillId="30" borderId="12" xfId="84" applyFill="1" applyBorder="1">
      <alignment/>
      <protection/>
    </xf>
    <xf numFmtId="0" fontId="25" fillId="30" borderId="24" xfId="84" applyFill="1" applyBorder="1">
      <alignment/>
      <protection/>
    </xf>
    <xf numFmtId="0" fontId="25" fillId="30" borderId="0" xfId="84" applyFont="1" applyFill="1" applyBorder="1">
      <alignment/>
      <protection/>
    </xf>
    <xf numFmtId="0" fontId="64" fillId="30" borderId="0" xfId="84" applyFont="1" applyFill="1" applyBorder="1" applyAlignment="1">
      <alignment horizontal="center"/>
      <protection/>
    </xf>
    <xf numFmtId="0" fontId="25" fillId="30" borderId="25" xfId="84" applyFill="1" applyBorder="1">
      <alignment/>
      <protection/>
    </xf>
    <xf numFmtId="0" fontId="64" fillId="30" borderId="0" xfId="84" applyFont="1" applyFill="1" applyBorder="1" applyAlignment="1">
      <alignment horizontal="right"/>
      <protection/>
    </xf>
    <xf numFmtId="0" fontId="25" fillId="30" borderId="12" xfId="84" applyFont="1" applyFill="1" applyBorder="1">
      <alignment/>
      <protection/>
    </xf>
    <xf numFmtId="0" fontId="17" fillId="30" borderId="0" xfId="84" applyFont="1" applyFill="1" applyBorder="1" applyAlignment="1">
      <alignment horizontal="center"/>
      <protection/>
    </xf>
    <xf numFmtId="0" fontId="17" fillId="30" borderId="24" xfId="84" applyFont="1" applyFill="1" applyBorder="1" applyAlignment="1">
      <alignment horizontal="center"/>
      <protection/>
    </xf>
    <xf numFmtId="0" fontId="17" fillId="30" borderId="12" xfId="84" applyFont="1" applyFill="1" applyBorder="1" applyAlignment="1">
      <alignment horizontal="center"/>
      <protection/>
    </xf>
    <xf numFmtId="0" fontId="17" fillId="30" borderId="25" xfId="84" applyFont="1" applyFill="1" applyBorder="1" applyAlignment="1">
      <alignment horizontal="center"/>
      <protection/>
    </xf>
    <xf numFmtId="0" fontId="25" fillId="30" borderId="0" xfId="84" applyFill="1" applyAlignment="1">
      <alignment horizontal="center"/>
      <protection/>
    </xf>
    <xf numFmtId="0" fontId="25" fillId="30" borderId="12" xfId="84" applyFill="1" applyBorder="1" applyAlignment="1">
      <alignment horizontal="center"/>
      <protection/>
    </xf>
    <xf numFmtId="0" fontId="25" fillId="30" borderId="25" xfId="84" applyFill="1" applyBorder="1" applyAlignment="1">
      <alignment horizontal="center"/>
      <protection/>
    </xf>
    <xf numFmtId="0" fontId="65" fillId="30" borderId="0" xfId="84" applyFont="1" applyFill="1" applyBorder="1" applyAlignment="1">
      <alignment horizontal="center"/>
      <protection/>
    </xf>
    <xf numFmtId="0" fontId="25" fillId="30" borderId="0" xfId="84" applyFont="1" applyFill="1" applyBorder="1" applyAlignment="1">
      <alignment horizontal="center"/>
      <protection/>
    </xf>
    <xf numFmtId="0" fontId="25" fillId="30" borderId="12" xfId="84" applyFont="1" applyFill="1" applyBorder="1" applyAlignment="1">
      <alignment horizontal="center"/>
      <protection/>
    </xf>
    <xf numFmtId="0" fontId="65" fillId="30" borderId="0" xfId="84" applyFont="1" applyFill="1" applyAlignment="1">
      <alignment horizontal="center"/>
      <protection/>
    </xf>
    <xf numFmtId="0" fontId="17" fillId="0" borderId="16" xfId="84" applyFont="1" applyBorder="1" applyAlignment="1">
      <alignment horizontal="center"/>
      <protection/>
    </xf>
    <xf numFmtId="0" fontId="17" fillId="0" borderId="26" xfId="84" applyFont="1" applyBorder="1" applyAlignment="1">
      <alignment horizontal="center"/>
      <protection/>
    </xf>
    <xf numFmtId="0" fontId="25" fillId="30" borderId="24" xfId="84" applyFill="1" applyBorder="1" applyAlignment="1">
      <alignment horizontal="center"/>
      <protection/>
    </xf>
    <xf numFmtId="0" fontId="0" fillId="30" borderId="0" xfId="84" applyFont="1" applyFill="1" applyBorder="1">
      <alignment/>
      <protection/>
    </xf>
    <xf numFmtId="0" fontId="25" fillId="30" borderId="0" xfId="0" applyFont="1" applyFill="1" applyBorder="1" applyAlignment="1">
      <alignment horizontal="left" wrapText="1"/>
    </xf>
    <xf numFmtId="0" fontId="25" fillId="30" borderId="0" xfId="84" applyFont="1" applyFill="1" applyBorder="1">
      <alignment/>
      <protection/>
    </xf>
    <xf numFmtId="0" fontId="25" fillId="30" borderId="25" xfId="84" applyFont="1" applyFill="1" applyBorder="1">
      <alignment/>
      <protection/>
    </xf>
    <xf numFmtId="0" fontId="0" fillId="30" borderId="0" xfId="0" applyFill="1" applyBorder="1" applyAlignment="1">
      <alignment/>
    </xf>
    <xf numFmtId="0" fontId="66" fillId="30" borderId="0" xfId="84" applyFont="1" applyFill="1" applyBorder="1">
      <alignment/>
      <protection/>
    </xf>
    <xf numFmtId="0" fontId="25" fillId="30" borderId="0" xfId="84" applyFont="1" applyFill="1" applyBorder="1">
      <alignment/>
      <protection/>
    </xf>
    <xf numFmtId="0" fontId="66" fillId="30" borderId="0" xfId="84" applyFont="1" applyFill="1" applyBorder="1">
      <alignment/>
      <protection/>
    </xf>
    <xf numFmtId="0" fontId="66" fillId="30" borderId="0" xfId="0" applyFont="1" applyFill="1" applyBorder="1" applyAlignment="1">
      <alignment horizontal="left" wrapText="1"/>
    </xf>
    <xf numFmtId="0" fontId="66" fillId="30" borderId="0" xfId="84" applyFont="1" applyFill="1" applyBorder="1" applyAlignment="1">
      <alignment horizontal="left"/>
      <protection/>
    </xf>
    <xf numFmtId="0" fontId="66" fillId="30" borderId="0" xfId="84" applyFont="1" applyFill="1" applyBorder="1" applyAlignment="1">
      <alignment horizontal="left" vertical="center" wrapText="1"/>
      <protection/>
    </xf>
    <xf numFmtId="0" fontId="25" fillId="30" borderId="0" xfId="0" applyFont="1" applyFill="1" applyBorder="1" applyAlignment="1">
      <alignment horizontal="left" wrapText="1"/>
    </xf>
    <xf numFmtId="0" fontId="25" fillId="30" borderId="12" xfId="84" applyFont="1" applyFill="1" applyBorder="1">
      <alignment/>
      <protection/>
    </xf>
    <xf numFmtId="0" fontId="64" fillId="30" borderId="12" xfId="84" applyFont="1" applyFill="1" applyBorder="1" applyAlignment="1">
      <alignment horizontal="center"/>
      <protection/>
    </xf>
    <xf numFmtId="0" fontId="25" fillId="0" borderId="27" xfId="84" applyFont="1" applyBorder="1">
      <alignment/>
      <protection/>
    </xf>
    <xf numFmtId="0" fontId="25" fillId="30" borderId="12" xfId="0" applyFont="1" applyFill="1" applyBorder="1" applyAlignment="1">
      <alignment horizontal="left" wrapText="1"/>
    </xf>
    <xf numFmtId="0" fontId="63" fillId="31" borderId="0" xfId="84" applyFont="1" applyFill="1" applyBorder="1" applyAlignment="1">
      <alignment horizontal="left"/>
      <protection/>
    </xf>
    <xf numFmtId="0" fontId="63" fillId="31" borderId="28" xfId="84" applyFont="1" applyFill="1" applyBorder="1" applyAlignment="1">
      <alignment horizontal="left"/>
      <protection/>
    </xf>
    <xf numFmtId="0" fontId="4" fillId="28" borderId="29" xfId="0" applyFont="1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4" fillId="28" borderId="29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7" fillId="28" borderId="30" xfId="0" applyFont="1" applyFill="1" applyBorder="1" applyAlignment="1">
      <alignment horizontal="left" wrapText="1"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0" fillId="18" borderId="11" xfId="0" applyFill="1" applyBorder="1" applyAlignment="1">
      <alignment/>
    </xf>
    <xf numFmtId="0" fontId="0" fillId="0" borderId="11" xfId="0" applyBorder="1" applyAlignment="1">
      <alignment/>
    </xf>
    <xf numFmtId="0" fontId="17" fillId="28" borderId="29" xfId="0" applyFont="1" applyFill="1" applyBorder="1" applyAlignment="1">
      <alignment/>
    </xf>
    <xf numFmtId="0" fontId="18" fillId="0" borderId="25" xfId="0" applyFont="1" applyBorder="1" applyAlignment="1">
      <alignment/>
    </xf>
    <xf numFmtId="0" fontId="0" fillId="18" borderId="10" xfId="0" applyFill="1" applyBorder="1" applyAlignment="1">
      <alignment/>
    </xf>
    <xf numFmtId="0" fontId="0" fillId="18" borderId="0" xfId="0" applyFill="1" applyBorder="1" applyAlignment="1">
      <alignment/>
    </xf>
    <xf numFmtId="0" fontId="4" fillId="28" borderId="17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3" fillId="20" borderId="38" xfId="0" applyFont="1" applyFill="1" applyBorder="1" applyAlignment="1">
      <alignment horizontal="left" vertical="top"/>
    </xf>
    <xf numFmtId="0" fontId="18" fillId="0" borderId="37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7" fillId="28" borderId="13" xfId="0" applyFont="1" applyFill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0" fillId="18" borderId="15" xfId="0" applyFill="1" applyBorder="1" applyAlignment="1">
      <alignment/>
    </xf>
    <xf numFmtId="0" fontId="0" fillId="0" borderId="0" xfId="0" applyAlignment="1">
      <alignment/>
    </xf>
    <xf numFmtId="0" fontId="20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7" fillId="28" borderId="29" xfId="0" applyFont="1" applyFill="1" applyBorder="1" applyAlignment="1">
      <alignment horizontal="left"/>
    </xf>
    <xf numFmtId="0" fontId="18" fillId="0" borderId="26" xfId="0" applyFont="1" applyBorder="1" applyAlignment="1">
      <alignment/>
    </xf>
    <xf numFmtId="0" fontId="21" fillId="0" borderId="1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0" fillId="26" borderId="15" xfId="0" applyFill="1" applyBorder="1" applyAlignment="1">
      <alignment/>
    </xf>
    <xf numFmtId="0" fontId="0" fillId="26" borderId="16" xfId="0" applyFill="1" applyBorder="1" applyAlignment="1">
      <alignment/>
    </xf>
    <xf numFmtId="0" fontId="22" fillId="28" borderId="13" xfId="0" applyFont="1" applyFill="1" applyBorder="1" applyAlignment="1">
      <alignment horizontal="left" wrapText="1"/>
    </xf>
    <xf numFmtId="0" fontId="14" fillId="0" borderId="12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20" fillId="0" borderId="40" xfId="0" applyFont="1" applyBorder="1" applyAlignment="1">
      <alignment horizontal="center" vertical="center"/>
    </xf>
    <xf numFmtId="0" fontId="27" fillId="28" borderId="31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6" fillId="28" borderId="30" xfId="0" applyFont="1" applyFill="1" applyBorder="1" applyAlignment="1">
      <alignment/>
    </xf>
    <xf numFmtId="0" fontId="0" fillId="0" borderId="33" xfId="0" applyBorder="1" applyAlignment="1">
      <alignment/>
    </xf>
    <xf numFmtId="0" fontId="0" fillId="18" borderId="12" xfId="0" applyFill="1" applyBorder="1" applyAlignment="1">
      <alignment/>
    </xf>
    <xf numFmtId="0" fontId="17" fillId="28" borderId="17" xfId="0" applyFont="1" applyFill="1" applyBorder="1" applyAlignment="1">
      <alignment horizontal="left" wrapText="1"/>
    </xf>
    <xf numFmtId="0" fontId="18" fillId="0" borderId="24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0" fillId="32" borderId="41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3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2" xfId="0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Explanatory Text" xfId="66"/>
    <cellStyle name="Heading 1" xfId="67"/>
    <cellStyle name="Heading 2" xfId="68"/>
    <cellStyle name="Heading 3" xfId="69"/>
    <cellStyle name="Heading 4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" xfId="76"/>
    <cellStyle name="Neutralne" xfId="77"/>
    <cellStyle name="Normal 2" xfId="78"/>
    <cellStyle name="Normal 3" xfId="79"/>
    <cellStyle name="Normal 4" xfId="80"/>
    <cellStyle name="Normal 5" xfId="81"/>
    <cellStyle name="Normal_P132 OrderForm_v10_072012" xfId="82"/>
    <cellStyle name="Normal_P439 OrderForm_v2_122011_JPG_pilot" xfId="83"/>
    <cellStyle name="Normal_P441-2-4 cortec" xfId="84"/>
    <cellStyle name="Note" xfId="85"/>
    <cellStyle name="Obliczenia" xfId="86"/>
    <cellStyle name="Tekst objaśnienia" xfId="87"/>
    <cellStyle name="Title" xfId="88"/>
    <cellStyle name="Tytuł" xfId="89"/>
    <cellStyle name="Uwaga" xfId="90"/>
    <cellStyle name="Złe" xfId="91"/>
    <cellStyle name="Ввод " xfId="92"/>
    <cellStyle name="Вывод" xfId="93"/>
    <cellStyle name="Hyperlink" xfId="94"/>
    <cellStyle name="Currency" xfId="95"/>
    <cellStyle name="Currency [0]" xfId="96"/>
    <cellStyle name="Итог" xfId="97"/>
    <cellStyle name="Followed Hyperlink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V28" sqref="V28"/>
    </sheetView>
  </sheetViews>
  <sheetFormatPr defaultColWidth="9.00390625" defaultRowHeight="12.75"/>
  <cols>
    <col min="1" max="5" width="9.125" style="85" customWidth="1"/>
    <col min="6" max="6" width="24.00390625" style="85" customWidth="1"/>
    <col min="7" max="8" width="3.75390625" style="85" customWidth="1"/>
    <col min="9" max="10" width="3.625" style="85" customWidth="1"/>
    <col min="11" max="12" width="3.875" style="85" customWidth="1"/>
    <col min="13" max="13" width="3.25390625" style="85" customWidth="1"/>
    <col min="14" max="14" width="3.375" style="85" customWidth="1"/>
    <col min="15" max="15" width="3.25390625" style="85" customWidth="1"/>
    <col min="16" max="16" width="3.75390625" style="85" customWidth="1"/>
    <col min="17" max="16384" width="9.125" style="85" customWidth="1"/>
  </cols>
  <sheetData>
    <row r="1" spans="1:16" ht="24">
      <c r="A1" s="97" t="s">
        <v>82</v>
      </c>
      <c r="B1" s="98"/>
      <c r="D1" s="98"/>
      <c r="E1" s="98"/>
      <c r="F1" s="98"/>
      <c r="G1" s="98"/>
      <c r="H1" s="99"/>
      <c r="I1" s="99"/>
      <c r="J1" s="99"/>
      <c r="K1" s="100"/>
      <c r="L1" s="100"/>
      <c r="M1" s="100"/>
      <c r="N1" s="100"/>
      <c r="P1" s="105" t="s">
        <v>43</v>
      </c>
    </row>
    <row r="2" spans="1:16" ht="18.75">
      <c r="A2" s="101"/>
      <c r="B2" s="98"/>
      <c r="D2" s="101"/>
      <c r="E2" s="101"/>
      <c r="F2" s="101"/>
      <c r="G2" s="101"/>
      <c r="H2" s="102"/>
      <c r="I2" s="102"/>
      <c r="J2" s="102"/>
      <c r="K2" s="102"/>
      <c r="L2" s="102"/>
      <c r="M2" s="102"/>
      <c r="N2" s="102"/>
      <c r="O2" s="102"/>
      <c r="P2" s="106" t="s">
        <v>83</v>
      </c>
    </row>
    <row r="3" spans="1:15" ht="12.75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</row>
    <row r="4" spans="1:16" ht="13.5" thickBo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8" ht="19.5" thickBot="1">
      <c r="A5" s="145" t="s">
        <v>87</v>
      </c>
      <c r="B5" s="145"/>
      <c r="C5" s="145"/>
      <c r="D5" s="146"/>
      <c r="E5" s="86"/>
      <c r="F5" s="86" t="s">
        <v>88</v>
      </c>
      <c r="G5" s="87">
        <v>7</v>
      </c>
      <c r="H5" s="87">
        <v>4</v>
      </c>
      <c r="I5" s="87">
        <v>6</v>
      </c>
      <c r="J5" s="87"/>
      <c r="K5" s="87"/>
      <c r="L5" s="87"/>
      <c r="M5" s="87"/>
      <c r="N5" s="87"/>
      <c r="O5" s="88"/>
      <c r="P5" s="88"/>
      <c r="Q5" s="133"/>
      <c r="R5" s="133"/>
    </row>
    <row r="6" spans="1:18" ht="15.75">
      <c r="A6" s="107"/>
      <c r="B6" s="101"/>
      <c r="C6" s="101"/>
      <c r="D6" s="101"/>
      <c r="E6" s="101"/>
      <c r="F6" s="101"/>
      <c r="G6" s="119"/>
      <c r="H6" s="125"/>
      <c r="I6" s="119"/>
      <c r="J6" s="92"/>
      <c r="K6" s="89"/>
      <c r="L6" s="92"/>
      <c r="M6" s="89"/>
      <c r="N6" s="91"/>
      <c r="O6" s="90"/>
      <c r="P6" s="91"/>
      <c r="Q6" s="133"/>
      <c r="R6" s="133"/>
    </row>
    <row r="7" spans="1:18" ht="15.75">
      <c r="A7" s="107" t="s">
        <v>89</v>
      </c>
      <c r="B7" s="101"/>
      <c r="C7" s="101"/>
      <c r="D7" s="101"/>
      <c r="E7" s="101"/>
      <c r="F7" s="101"/>
      <c r="G7" s="115"/>
      <c r="H7" s="119"/>
      <c r="I7" s="119"/>
      <c r="J7" s="92"/>
      <c r="K7" s="90"/>
      <c r="L7" s="91"/>
      <c r="M7" s="89"/>
      <c r="N7" s="91"/>
      <c r="O7" s="90"/>
      <c r="P7" s="91"/>
      <c r="Q7" s="134"/>
      <c r="R7" s="133"/>
    </row>
    <row r="8" spans="1:18" ht="12.75">
      <c r="A8" s="143" t="s">
        <v>90</v>
      </c>
      <c r="B8" s="108"/>
      <c r="C8" s="108"/>
      <c r="D8" s="108"/>
      <c r="E8" s="108"/>
      <c r="F8" s="108"/>
      <c r="G8" s="117"/>
      <c r="H8" s="120"/>
      <c r="I8" s="120"/>
      <c r="J8" s="126">
        <v>1</v>
      </c>
      <c r="K8" s="90"/>
      <c r="L8" s="91"/>
      <c r="M8" s="89"/>
      <c r="N8" s="91"/>
      <c r="O8" s="90"/>
      <c r="P8" s="91"/>
      <c r="Q8" s="135"/>
      <c r="R8" s="133"/>
    </row>
    <row r="9" spans="1:18" ht="12.75">
      <c r="A9" s="110"/>
      <c r="B9" s="101"/>
      <c r="C9" s="101"/>
      <c r="D9" s="101"/>
      <c r="E9" s="101"/>
      <c r="F9" s="101"/>
      <c r="G9" s="115"/>
      <c r="H9" s="119"/>
      <c r="I9" s="119"/>
      <c r="J9" s="102"/>
      <c r="K9" s="90"/>
      <c r="L9" s="91"/>
      <c r="M9" s="89"/>
      <c r="N9" s="91"/>
      <c r="O9" s="90"/>
      <c r="P9" s="91"/>
      <c r="Q9" s="135"/>
      <c r="R9" s="133"/>
    </row>
    <row r="10" spans="1:18" ht="15.75">
      <c r="A10" s="107" t="s">
        <v>91</v>
      </c>
      <c r="B10" s="101"/>
      <c r="C10" s="101"/>
      <c r="D10" s="101"/>
      <c r="E10" s="101"/>
      <c r="F10" s="101"/>
      <c r="G10" s="101"/>
      <c r="H10" s="102"/>
      <c r="I10" s="119"/>
      <c r="J10" s="102"/>
      <c r="K10" s="90"/>
      <c r="L10" s="91"/>
      <c r="M10" s="89"/>
      <c r="N10" s="91"/>
      <c r="O10" s="90"/>
      <c r="P10" s="91"/>
      <c r="Q10" s="135"/>
      <c r="R10" s="133"/>
    </row>
    <row r="11" spans="1:18" ht="12.75">
      <c r="A11" s="143" t="s">
        <v>92</v>
      </c>
      <c r="B11" s="108"/>
      <c r="C11" s="108"/>
      <c r="D11" s="108"/>
      <c r="E11" s="108"/>
      <c r="F11" s="108"/>
      <c r="G11" s="108"/>
      <c r="H11" s="117"/>
      <c r="I11" s="120"/>
      <c r="J11" s="120"/>
      <c r="K11" s="126">
        <v>0</v>
      </c>
      <c r="L11" s="91"/>
      <c r="M11" s="89"/>
      <c r="N11" s="91"/>
      <c r="O11" s="90"/>
      <c r="P11" s="91"/>
      <c r="Q11" s="135"/>
      <c r="R11" s="133"/>
    </row>
    <row r="12" spans="1:18" ht="12.75">
      <c r="A12" s="143" t="s">
        <v>93</v>
      </c>
      <c r="B12" s="108"/>
      <c r="C12" s="108"/>
      <c r="D12" s="108"/>
      <c r="E12" s="108"/>
      <c r="F12" s="108"/>
      <c r="G12" s="117"/>
      <c r="H12" s="120"/>
      <c r="I12" s="120"/>
      <c r="J12" s="120"/>
      <c r="K12" s="126">
        <v>1</v>
      </c>
      <c r="L12" s="91"/>
      <c r="M12" s="89"/>
      <c r="N12" s="91"/>
      <c r="O12" s="90"/>
      <c r="P12" s="91"/>
      <c r="Q12" s="136"/>
      <c r="R12" s="133"/>
    </row>
    <row r="13" spans="1:18" ht="15.75">
      <c r="A13" s="141" t="s">
        <v>94</v>
      </c>
      <c r="B13" s="142"/>
      <c r="C13" s="142"/>
      <c r="D13" s="108"/>
      <c r="E13" s="108"/>
      <c r="F13" s="108"/>
      <c r="G13" s="117"/>
      <c r="H13" s="120"/>
      <c r="I13" s="117"/>
      <c r="J13" s="120"/>
      <c r="K13" s="126">
        <v>2</v>
      </c>
      <c r="L13" s="91"/>
      <c r="M13" s="89"/>
      <c r="N13" s="91"/>
      <c r="O13" s="90"/>
      <c r="P13" s="91"/>
      <c r="Q13" s="135"/>
      <c r="R13" s="133"/>
    </row>
    <row r="14" spans="1:18" ht="12.75">
      <c r="A14" s="110"/>
      <c r="B14" s="101"/>
      <c r="C14" s="101"/>
      <c r="D14" s="101"/>
      <c r="E14" s="101"/>
      <c r="F14" s="101"/>
      <c r="G14" s="115"/>
      <c r="H14" s="102"/>
      <c r="I14" s="115"/>
      <c r="J14" s="115"/>
      <c r="K14" s="102"/>
      <c r="L14" s="91"/>
      <c r="M14" s="89"/>
      <c r="N14" s="91"/>
      <c r="O14" s="90"/>
      <c r="P14" s="91"/>
      <c r="Q14" s="135"/>
      <c r="R14" s="133"/>
    </row>
    <row r="15" spans="1:18" ht="15.75">
      <c r="A15" s="107" t="s">
        <v>95</v>
      </c>
      <c r="B15" s="101"/>
      <c r="C15" s="101"/>
      <c r="D15" s="101"/>
      <c r="E15" s="101"/>
      <c r="F15" s="101"/>
      <c r="G15" s="115"/>
      <c r="H15" s="102"/>
      <c r="I15" s="115"/>
      <c r="J15" s="115"/>
      <c r="K15" s="102"/>
      <c r="L15" s="91"/>
      <c r="M15" s="89"/>
      <c r="N15" s="91"/>
      <c r="O15" s="90"/>
      <c r="P15" s="91"/>
      <c r="Q15" s="136"/>
      <c r="R15" s="133"/>
    </row>
    <row r="16" spans="1:18" ht="12.75">
      <c r="A16" s="108" t="s">
        <v>96</v>
      </c>
      <c r="B16" s="108"/>
      <c r="C16" s="108"/>
      <c r="D16" s="108"/>
      <c r="E16" s="108"/>
      <c r="F16" s="108"/>
      <c r="G16" s="117"/>
      <c r="H16" s="120"/>
      <c r="I16" s="108"/>
      <c r="J16" s="108"/>
      <c r="K16" s="108"/>
      <c r="L16" s="126">
        <v>0</v>
      </c>
      <c r="M16" s="89"/>
      <c r="N16" s="91"/>
      <c r="O16" s="90"/>
      <c r="P16" s="91"/>
      <c r="Q16" s="135"/>
      <c r="R16" s="133"/>
    </row>
    <row r="17" spans="1:18" ht="12.75">
      <c r="A17" s="108" t="s">
        <v>97</v>
      </c>
      <c r="B17" s="112"/>
      <c r="C17" s="112"/>
      <c r="D17" s="112"/>
      <c r="E17" s="112"/>
      <c r="F17" s="112"/>
      <c r="G17" s="118"/>
      <c r="H17" s="121"/>
      <c r="I17" s="117"/>
      <c r="J17" s="108"/>
      <c r="K17" s="112"/>
      <c r="L17" s="126">
        <v>1</v>
      </c>
      <c r="M17" s="89"/>
      <c r="N17" s="91"/>
      <c r="O17" s="90"/>
      <c r="P17" s="91"/>
      <c r="Q17" s="137"/>
      <c r="R17" s="133"/>
    </row>
    <row r="18" spans="1:18" ht="12.75">
      <c r="A18" s="110"/>
      <c r="B18" s="109"/>
      <c r="C18" s="109"/>
      <c r="D18" s="109"/>
      <c r="E18" s="109"/>
      <c r="F18" s="109"/>
      <c r="G18" s="116"/>
      <c r="H18" s="128"/>
      <c r="I18" s="116"/>
      <c r="J18" s="93"/>
      <c r="K18" s="102"/>
      <c r="L18" s="119"/>
      <c r="M18" s="89"/>
      <c r="N18" s="91"/>
      <c r="O18" s="90"/>
      <c r="P18" s="91"/>
      <c r="Q18" s="130"/>
      <c r="R18" s="133"/>
    </row>
    <row r="19" spans="1:18" ht="15.75">
      <c r="A19" s="107" t="s">
        <v>98</v>
      </c>
      <c r="B19" s="107"/>
      <c r="C19" s="107"/>
      <c r="D19" s="107"/>
      <c r="E19" s="107"/>
      <c r="F19" s="101"/>
      <c r="G19" s="115"/>
      <c r="H19" s="102"/>
      <c r="I19" s="115"/>
      <c r="J19" s="115"/>
      <c r="K19" s="102"/>
      <c r="L19" s="119"/>
      <c r="M19" s="89"/>
      <c r="N19" s="91"/>
      <c r="O19" s="90"/>
      <c r="P19" s="91"/>
      <c r="Q19" s="130"/>
      <c r="R19" s="133"/>
    </row>
    <row r="20" spans="1:18" ht="12.75" customHeight="1">
      <c r="A20" s="114" t="s">
        <v>99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26">
        <v>0</v>
      </c>
      <c r="N20" s="91"/>
      <c r="O20" s="90"/>
      <c r="P20" s="91"/>
      <c r="Q20" s="130"/>
      <c r="R20" s="133"/>
    </row>
    <row r="21" spans="1:18" ht="12.75" customHeight="1">
      <c r="A21" s="114" t="s">
        <v>100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26">
        <v>1</v>
      </c>
      <c r="N21" s="91"/>
      <c r="O21" s="90"/>
      <c r="P21" s="91"/>
      <c r="Q21" s="130"/>
      <c r="R21" s="133"/>
    </row>
    <row r="22" spans="1:18" ht="12.75" customHeight="1">
      <c r="A22" s="114" t="s">
        <v>101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26">
        <v>2</v>
      </c>
      <c r="N22" s="91"/>
      <c r="O22" s="90"/>
      <c r="P22" s="91"/>
      <c r="Q22" s="130"/>
      <c r="R22" s="133"/>
    </row>
    <row r="23" spans="1:18" ht="12.75" customHeight="1">
      <c r="A23" s="132" t="s">
        <v>102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26">
        <v>3</v>
      </c>
      <c r="N23" s="91"/>
      <c r="O23" s="90"/>
      <c r="P23" s="91"/>
      <c r="Q23" s="138"/>
      <c r="R23" s="133"/>
    </row>
    <row r="24" spans="1:18" ht="12.75" customHeight="1">
      <c r="A24" s="131" t="s">
        <v>103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91"/>
      <c r="O24" s="90"/>
      <c r="P24" s="91"/>
      <c r="Q24" s="130"/>
      <c r="R24" s="133"/>
    </row>
    <row r="25" spans="1:18" ht="12.7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02"/>
      <c r="L25" s="102"/>
      <c r="M25" s="102"/>
      <c r="N25" s="91"/>
      <c r="O25" s="90"/>
      <c r="P25" s="91"/>
      <c r="Q25" s="130"/>
      <c r="R25" s="133"/>
    </row>
    <row r="26" spans="1:19" ht="15.75">
      <c r="A26" s="107" t="s">
        <v>104</v>
      </c>
      <c r="B26" s="113"/>
      <c r="C26" s="111"/>
      <c r="D26" s="101"/>
      <c r="E26" s="101"/>
      <c r="F26" s="101"/>
      <c r="G26" s="102"/>
      <c r="H26" s="122"/>
      <c r="I26" s="119"/>
      <c r="J26" s="98"/>
      <c r="K26" s="119"/>
      <c r="L26" s="102"/>
      <c r="M26" s="119"/>
      <c r="N26" s="91"/>
      <c r="O26" s="90"/>
      <c r="P26" s="91"/>
      <c r="Q26" s="130"/>
      <c r="R26" s="133"/>
      <c r="S26" s="85" t="s">
        <v>115</v>
      </c>
    </row>
    <row r="27" spans="1:18" ht="12.75" customHeight="1">
      <c r="A27" s="114" t="s">
        <v>105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26">
        <v>0</v>
      </c>
      <c r="O27" s="90"/>
      <c r="P27" s="91"/>
      <c r="Q27" s="130"/>
      <c r="R27" s="133"/>
    </row>
    <row r="28" spans="1:18" ht="12.75" customHeight="1">
      <c r="A28" s="114" t="s">
        <v>106</v>
      </c>
      <c r="B28" s="114"/>
      <c r="C28" s="114" t="s">
        <v>84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26">
        <v>1</v>
      </c>
      <c r="O28" s="90"/>
      <c r="P28" s="91"/>
      <c r="Q28" s="130"/>
      <c r="R28" s="133"/>
    </row>
    <row r="29" spans="1:18" ht="12.75" customHeight="1">
      <c r="A29" s="114" t="s">
        <v>107</v>
      </c>
      <c r="B29" s="114"/>
      <c r="C29" s="114" t="s">
        <v>85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26">
        <v>2</v>
      </c>
      <c r="O29" s="90"/>
      <c r="P29" s="91"/>
      <c r="Q29" s="130"/>
      <c r="R29" s="133"/>
    </row>
    <row r="30" spans="1:18" ht="12.75" customHeight="1">
      <c r="A30" s="114" t="s">
        <v>108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26">
        <v>3</v>
      </c>
      <c r="O30" s="90"/>
      <c r="P30" s="91"/>
      <c r="Q30" s="130"/>
      <c r="R30" s="133"/>
    </row>
    <row r="31" spans="1:18" ht="12.75" customHeight="1">
      <c r="A31" s="114" t="s">
        <v>109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26">
        <v>4</v>
      </c>
      <c r="O31" s="90"/>
      <c r="P31" s="91"/>
      <c r="Q31" s="134"/>
      <c r="R31" s="133"/>
    </row>
    <row r="32" spans="1:18" ht="12.75">
      <c r="A32" s="144" t="s">
        <v>110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20"/>
      <c r="L32" s="120"/>
      <c r="M32" s="120"/>
      <c r="N32" s="126">
        <v>5</v>
      </c>
      <c r="O32" s="90"/>
      <c r="P32" s="91"/>
      <c r="Q32" s="130"/>
      <c r="R32" s="133"/>
    </row>
    <row r="33" spans="1:18" ht="12.75">
      <c r="A33" s="129"/>
      <c r="B33" s="101"/>
      <c r="C33" s="101"/>
      <c r="D33" s="101"/>
      <c r="E33" s="101"/>
      <c r="F33" s="101"/>
      <c r="G33" s="101"/>
      <c r="H33" s="123"/>
      <c r="I33" s="123"/>
      <c r="J33" s="102"/>
      <c r="K33" s="119"/>
      <c r="L33" s="102"/>
      <c r="M33" s="119"/>
      <c r="N33" s="119"/>
      <c r="O33" s="90"/>
      <c r="P33" s="91"/>
      <c r="Q33" s="130"/>
      <c r="R33" s="133"/>
    </row>
    <row r="34" spans="1:18" ht="15.75">
      <c r="A34" s="107" t="s">
        <v>114</v>
      </c>
      <c r="B34" s="101"/>
      <c r="C34" s="101"/>
      <c r="D34" s="101"/>
      <c r="E34" s="101"/>
      <c r="F34" s="101"/>
      <c r="G34" s="101"/>
      <c r="H34" s="123"/>
      <c r="I34" s="123"/>
      <c r="J34" s="102"/>
      <c r="K34" s="119"/>
      <c r="L34" s="102"/>
      <c r="M34" s="119"/>
      <c r="N34" s="119"/>
      <c r="O34" s="90"/>
      <c r="P34" s="91"/>
      <c r="Q34" s="139"/>
      <c r="R34" s="133"/>
    </row>
    <row r="35" spans="1:18" ht="13.5" customHeight="1">
      <c r="A35" s="114" t="s">
        <v>111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26">
        <v>0</v>
      </c>
      <c r="P35" s="91"/>
      <c r="Q35" s="140"/>
      <c r="R35" s="133"/>
    </row>
    <row r="36" spans="1:18" ht="12.75" customHeight="1">
      <c r="A36" s="114" t="s">
        <v>110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26">
        <v>1</v>
      </c>
      <c r="P36" s="91"/>
      <c r="Q36" s="133"/>
      <c r="R36" s="133"/>
    </row>
    <row r="37" spans="1:18" ht="12.75">
      <c r="A37" s="101"/>
      <c r="B37" s="101"/>
      <c r="C37" s="101"/>
      <c r="D37" s="101"/>
      <c r="E37" s="101"/>
      <c r="F37" s="101"/>
      <c r="G37" s="101"/>
      <c r="H37" s="123"/>
      <c r="I37" s="123"/>
      <c r="J37" s="95"/>
      <c r="K37" s="95"/>
      <c r="L37" s="95"/>
      <c r="M37" s="94"/>
      <c r="N37" s="119"/>
      <c r="O37" s="102"/>
      <c r="P37" s="91"/>
      <c r="Q37" s="133"/>
      <c r="R37" s="133"/>
    </row>
    <row r="38" spans="1:16" ht="15.75">
      <c r="A38" s="107" t="s">
        <v>86</v>
      </c>
      <c r="B38" s="101"/>
      <c r="C38" s="101"/>
      <c r="D38" s="101"/>
      <c r="E38" s="101"/>
      <c r="F38" s="101"/>
      <c r="G38" s="101"/>
      <c r="H38" s="123"/>
      <c r="I38" s="123"/>
      <c r="J38" s="95"/>
      <c r="K38" s="95"/>
      <c r="L38" s="95"/>
      <c r="M38" s="95"/>
      <c r="N38" s="119"/>
      <c r="O38" s="102"/>
      <c r="P38" s="91"/>
    </row>
    <row r="39" spans="1:16" ht="12.75">
      <c r="A39" s="114" t="s">
        <v>112</v>
      </c>
      <c r="B39" s="114"/>
      <c r="C39" s="114"/>
      <c r="D39" s="108"/>
      <c r="E39" s="108"/>
      <c r="F39" s="108"/>
      <c r="G39" s="108"/>
      <c r="H39" s="124"/>
      <c r="I39" s="124"/>
      <c r="J39" s="96"/>
      <c r="K39" s="96"/>
      <c r="L39" s="96"/>
      <c r="M39" s="96"/>
      <c r="N39" s="96"/>
      <c r="O39" s="96"/>
      <c r="P39" s="126">
        <v>1</v>
      </c>
    </row>
    <row r="40" spans="1:16" ht="12.75">
      <c r="A40" s="114" t="s">
        <v>113</v>
      </c>
      <c r="B40" s="108"/>
      <c r="C40" s="108"/>
      <c r="D40" s="108"/>
      <c r="E40" s="108"/>
      <c r="F40" s="108"/>
      <c r="G40" s="108"/>
      <c r="H40" s="124"/>
      <c r="I40" s="124"/>
      <c r="J40" s="120"/>
      <c r="K40" s="120"/>
      <c r="L40" s="120"/>
      <c r="M40" s="120"/>
      <c r="N40" s="120"/>
      <c r="O40" s="118"/>
      <c r="P40" s="127">
        <v>2</v>
      </c>
    </row>
    <row r="41" spans="1:16" ht="12.75">
      <c r="A41" s="101"/>
      <c r="B41" s="101"/>
      <c r="C41" s="101"/>
      <c r="D41" s="101"/>
      <c r="E41" s="101"/>
      <c r="F41" s="101"/>
      <c r="G41" s="101"/>
      <c r="H41" s="102"/>
      <c r="I41" s="102"/>
      <c r="J41" s="102"/>
      <c r="K41" s="102"/>
      <c r="L41" s="102"/>
      <c r="M41" s="102"/>
      <c r="N41" s="102"/>
      <c r="O41" s="102"/>
      <c r="P41" s="119"/>
    </row>
  </sheetData>
  <sheetProtection/>
  <mergeCells count="2">
    <mergeCell ref="A32:J32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C59"/>
  <sheetViews>
    <sheetView zoomScalePageLayoutView="0" workbookViewId="0" topLeftCell="A1">
      <pane ySplit="8" topLeftCell="A35" activePane="bottomLeft" state="frozen"/>
      <selection pane="topLeft" activeCell="A1" sqref="A1"/>
      <selection pane="bottomLeft" activeCell="G64" sqref="G64"/>
    </sheetView>
  </sheetViews>
  <sheetFormatPr defaultColWidth="9.125" defaultRowHeight="12.75"/>
  <cols>
    <col min="1" max="5" width="9.125" style="0" customWidth="1"/>
    <col min="6" max="6" width="9.75390625" style="0" customWidth="1"/>
    <col min="7" max="7" width="15.25390625" style="0" customWidth="1"/>
    <col min="8" max="8" width="9.375" style="0" customWidth="1"/>
    <col min="9" max="12" width="2.75390625" style="0" customWidth="1"/>
    <col min="13" max="13" width="3.75390625" style="0" customWidth="1"/>
    <col min="14" max="18" width="2.75390625" style="0" customWidth="1"/>
    <col min="19" max="19" width="2.875" style="0" customWidth="1"/>
    <col min="20" max="23" width="2.75390625" style="0" customWidth="1"/>
    <col min="24" max="24" width="2.00390625" style="0" customWidth="1"/>
    <col min="25" max="25" width="1.625" style="0" customWidth="1"/>
  </cols>
  <sheetData>
    <row r="1" spans="1:25" ht="23.25">
      <c r="A1" s="4"/>
      <c r="B1" s="55" t="s">
        <v>43</v>
      </c>
      <c r="C1" s="48"/>
      <c r="D1" s="5"/>
      <c r="E1" s="4"/>
      <c r="F1" s="205" t="s">
        <v>68</v>
      </c>
      <c r="G1" s="201"/>
      <c r="H1" s="200" t="str">
        <f>data!F129</f>
        <v>Variant not available in IDC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2"/>
    </row>
    <row r="2" spans="1:25" ht="13.5" thickBot="1">
      <c r="A2" s="4"/>
      <c r="B2" s="4"/>
      <c r="C2" s="4"/>
      <c r="D2" s="4"/>
      <c r="E2" s="4"/>
      <c r="F2" s="206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4"/>
    </row>
    <row r="3" spans="1:25" ht="12.75">
      <c r="A3" s="8"/>
      <c r="B3" s="60" t="s">
        <v>48</v>
      </c>
      <c r="C3" s="8"/>
      <c r="D3" s="9"/>
      <c r="E3" s="9" t="s">
        <v>2</v>
      </c>
      <c r="F3" s="4"/>
      <c r="G3" s="4"/>
      <c r="H3" s="4"/>
      <c r="I3" s="10" t="s">
        <v>0</v>
      </c>
      <c r="J3" s="10" t="s">
        <v>16</v>
      </c>
      <c r="K3" s="10" t="s">
        <v>16</v>
      </c>
      <c r="L3" s="10" t="s">
        <v>16</v>
      </c>
      <c r="M3" s="10" t="s">
        <v>16</v>
      </c>
      <c r="N3" s="10" t="s">
        <v>16</v>
      </c>
      <c r="O3" s="10" t="s">
        <v>16</v>
      </c>
      <c r="P3" s="10" t="s">
        <v>16</v>
      </c>
      <c r="Q3" s="10" t="s">
        <v>16</v>
      </c>
      <c r="R3" s="10" t="s">
        <v>16</v>
      </c>
      <c r="S3" s="10" t="s">
        <v>16</v>
      </c>
      <c r="T3" s="10" t="s">
        <v>16</v>
      </c>
      <c r="U3" s="10" t="s">
        <v>16</v>
      </c>
      <c r="V3" s="10" t="s">
        <v>16</v>
      </c>
      <c r="W3" s="10" t="s">
        <v>16</v>
      </c>
      <c r="X3" s="4"/>
      <c r="Y3" s="4"/>
    </row>
    <row r="4" spans="1:25" ht="12.75">
      <c r="A4" s="22"/>
      <c r="B4" s="61" t="s">
        <v>69</v>
      </c>
      <c r="C4" s="24"/>
      <c r="D4" s="25"/>
      <c r="E4" s="9" t="s">
        <v>3</v>
      </c>
      <c r="F4" s="4"/>
      <c r="G4" s="4"/>
      <c r="H4" s="4"/>
      <c r="I4" s="62">
        <v>1</v>
      </c>
      <c r="J4" s="62">
        <v>2</v>
      </c>
      <c r="K4" s="63">
        <v>3</v>
      </c>
      <c r="L4" s="62">
        <v>4</v>
      </c>
      <c r="M4" s="62">
        <v>6</v>
      </c>
      <c r="N4" s="62">
        <v>7</v>
      </c>
      <c r="O4" s="62">
        <v>8</v>
      </c>
      <c r="P4" s="62">
        <v>9</v>
      </c>
      <c r="Q4" s="62">
        <v>10</v>
      </c>
      <c r="R4" s="62">
        <v>11</v>
      </c>
      <c r="S4" s="62">
        <v>12</v>
      </c>
      <c r="T4" s="62">
        <v>13</v>
      </c>
      <c r="U4" s="62">
        <v>14</v>
      </c>
      <c r="V4" s="62">
        <v>15</v>
      </c>
      <c r="W4" s="62">
        <v>16</v>
      </c>
      <c r="X4" s="11"/>
      <c r="Y4" s="11"/>
    </row>
    <row r="5" spans="1:25" ht="26.25" customHeight="1" thickBot="1">
      <c r="A5" s="23"/>
      <c r="B5" s="26"/>
      <c r="C5" s="24"/>
      <c r="D5" s="26"/>
      <c r="E5" s="4"/>
      <c r="F5" s="4"/>
      <c r="G5" s="67" t="str">
        <f>data!B125</f>
        <v>Cortec number:</v>
      </c>
      <c r="H5" s="56"/>
      <c r="I5" s="44" t="s">
        <v>6</v>
      </c>
      <c r="J5" s="44">
        <v>1</v>
      </c>
      <c r="K5" s="44">
        <v>1</v>
      </c>
      <c r="L5" s="44">
        <v>5</v>
      </c>
      <c r="M5" s="44">
        <v>7</v>
      </c>
      <c r="N5" s="44">
        <v>4</v>
      </c>
      <c r="O5" s="44">
        <v>6</v>
      </c>
      <c r="P5" s="66">
        <v>1</v>
      </c>
      <c r="Q5" s="44">
        <f>IF(OR(H25="ERROR",H25="Select"),"*",H25)</f>
        <v>1</v>
      </c>
      <c r="R5" s="44">
        <f>IF(OR(H30="ERROR",H30="Select"),"*",H30)</f>
        <v>0</v>
      </c>
      <c r="S5" s="44">
        <v>1</v>
      </c>
      <c r="T5" s="44" t="str">
        <f>IF(OR(H37="ERROR",H37="Select"),"*",H37)</f>
        <v>*</v>
      </c>
      <c r="U5" s="44">
        <f>IF(OR(H43="ERROR",H43="Select"),"*",H43)</f>
        <v>5</v>
      </c>
      <c r="V5" s="44">
        <f>IF(OR(H51="ERROR",H51="Select"),"*",H51)</f>
        <v>1</v>
      </c>
      <c r="W5" s="44">
        <f>IF(OR(H56="ERROR",H56="Select"),"*",H56)</f>
        <v>2</v>
      </c>
      <c r="X5" s="8"/>
      <c r="Y5" s="4"/>
    </row>
    <row r="6" spans="1:25" ht="12.75" hidden="1">
      <c r="A6" s="4"/>
      <c r="B6" s="4"/>
      <c r="C6" s="4"/>
      <c r="D6" s="9"/>
      <c r="E6" s="4"/>
      <c r="F6" s="4"/>
      <c r="G6" s="4"/>
      <c r="H6" s="4"/>
      <c r="I6" s="211"/>
      <c r="J6" s="14"/>
      <c r="K6" s="14"/>
      <c r="L6" s="14"/>
      <c r="M6" s="14"/>
      <c r="N6" s="14"/>
      <c r="O6" s="14"/>
      <c r="P6" s="27"/>
      <c r="Q6" s="17"/>
      <c r="R6" s="15"/>
      <c r="S6" s="12"/>
      <c r="T6" s="16"/>
      <c r="U6" s="13"/>
      <c r="V6" s="12"/>
      <c r="W6" s="4"/>
      <c r="X6" s="4"/>
      <c r="Y6" s="4"/>
    </row>
    <row r="7" spans="1:25" ht="0.75" customHeight="1" thickBot="1">
      <c r="A7" s="4"/>
      <c r="B7" s="4"/>
      <c r="C7" s="4"/>
      <c r="D7" s="4"/>
      <c r="E7" s="4"/>
      <c r="F7" s="4"/>
      <c r="G7" s="4"/>
      <c r="H7" s="4"/>
      <c r="I7" s="212"/>
      <c r="J7" s="14"/>
      <c r="K7" s="14"/>
      <c r="L7" s="14"/>
      <c r="M7" s="14"/>
      <c r="N7" s="14"/>
      <c r="O7" s="14"/>
      <c r="P7" s="27"/>
      <c r="Q7" s="33"/>
      <c r="R7" s="15"/>
      <c r="S7" s="12"/>
      <c r="T7" s="16"/>
      <c r="U7" s="13"/>
      <c r="V7" s="12"/>
      <c r="W7" s="4"/>
      <c r="X7" s="4"/>
      <c r="Y7" s="4"/>
    </row>
    <row r="8" spans="1:25" ht="13.5" hidden="1" thickBot="1">
      <c r="A8" s="4"/>
      <c r="B8" s="4"/>
      <c r="C8" s="4"/>
      <c r="D8" s="4"/>
      <c r="E8" s="4"/>
      <c r="F8" s="4"/>
      <c r="G8" s="4"/>
      <c r="H8" s="4"/>
      <c r="I8" s="212"/>
      <c r="J8" s="14"/>
      <c r="K8" s="14"/>
      <c r="L8" s="14"/>
      <c r="M8" s="14"/>
      <c r="N8" s="14"/>
      <c r="O8" s="14"/>
      <c r="P8" s="27"/>
      <c r="Q8" s="33"/>
      <c r="R8" s="15"/>
      <c r="S8" s="12"/>
      <c r="T8" s="16"/>
      <c r="U8" s="13"/>
      <c r="V8" s="12"/>
      <c r="W8" s="4"/>
      <c r="X8" s="4"/>
      <c r="Y8" s="4"/>
    </row>
    <row r="9" spans="1:25" ht="13.5" thickBot="1">
      <c r="A9" s="4"/>
      <c r="B9" s="153" t="s">
        <v>49</v>
      </c>
      <c r="C9" s="154"/>
      <c r="D9" s="154"/>
      <c r="E9" s="155"/>
      <c r="F9" s="171"/>
      <c r="G9" s="172"/>
      <c r="H9" s="4"/>
      <c r="I9" s="213"/>
      <c r="J9" s="163"/>
      <c r="K9" s="164"/>
      <c r="L9" s="164"/>
      <c r="M9" s="7"/>
      <c r="N9" s="7"/>
      <c r="O9" s="7"/>
      <c r="P9" s="7"/>
      <c r="Q9" s="37"/>
      <c r="R9" s="31"/>
      <c r="S9" s="7"/>
      <c r="T9" s="31"/>
      <c r="U9" s="37"/>
      <c r="V9" s="28"/>
      <c r="W9" s="180"/>
      <c r="X9" s="4"/>
      <c r="Y9" s="4"/>
    </row>
    <row r="10" spans="1:25" ht="13.5" thickBot="1">
      <c r="A10" s="4"/>
      <c r="B10" s="156"/>
      <c r="C10" s="157"/>
      <c r="D10" s="157"/>
      <c r="E10" s="158"/>
      <c r="F10" s="173" t="s">
        <v>4</v>
      </c>
      <c r="G10" s="174"/>
      <c r="H10" s="4"/>
      <c r="I10" s="213"/>
      <c r="J10" s="163"/>
      <c r="K10" s="164"/>
      <c r="L10" s="164"/>
      <c r="M10" s="7"/>
      <c r="N10" s="7"/>
      <c r="O10" s="7"/>
      <c r="P10" s="7"/>
      <c r="Q10" s="37"/>
      <c r="R10" s="31"/>
      <c r="S10" s="7"/>
      <c r="T10" s="31"/>
      <c r="U10" s="37"/>
      <c r="V10" s="28"/>
      <c r="W10" s="180"/>
      <c r="X10" s="4"/>
      <c r="Y10" s="4"/>
    </row>
    <row r="11" spans="1:25" ht="12.75" customHeight="1" hidden="1">
      <c r="A11" s="4"/>
      <c r="B11" s="6"/>
      <c r="C11" s="6"/>
      <c r="D11" s="6"/>
      <c r="E11" s="6"/>
      <c r="F11" s="4"/>
      <c r="G11" s="4"/>
      <c r="H11" s="4"/>
      <c r="I11" s="213"/>
      <c r="J11" s="163"/>
      <c r="K11" s="164"/>
      <c r="L11" s="164"/>
      <c r="M11" s="14"/>
      <c r="N11" s="14"/>
      <c r="O11" s="7"/>
      <c r="P11" s="7"/>
      <c r="Q11" s="37"/>
      <c r="R11" s="31"/>
      <c r="S11" s="7"/>
      <c r="T11" s="31"/>
      <c r="U11" s="37"/>
      <c r="V11" s="28"/>
      <c r="W11" s="180"/>
      <c r="X11" s="4"/>
      <c r="Y11" s="4"/>
    </row>
    <row r="12" spans="1:25" ht="11.25" customHeight="1" hidden="1">
      <c r="A12" s="4"/>
      <c r="B12" s="4"/>
      <c r="C12" s="4"/>
      <c r="D12" s="4"/>
      <c r="E12" s="4"/>
      <c r="F12" s="4"/>
      <c r="G12" s="4"/>
      <c r="H12" s="4"/>
      <c r="I12" s="213"/>
      <c r="J12" s="163"/>
      <c r="K12" s="164"/>
      <c r="L12" s="164"/>
      <c r="M12" s="14"/>
      <c r="N12" s="14"/>
      <c r="O12" s="7"/>
      <c r="P12" s="7"/>
      <c r="Q12" s="37"/>
      <c r="R12" s="31"/>
      <c r="S12" s="7"/>
      <c r="T12" s="31"/>
      <c r="U12" s="37"/>
      <c r="V12" s="28"/>
      <c r="W12" s="180"/>
      <c r="X12" s="4"/>
      <c r="Y12" s="4"/>
    </row>
    <row r="13" spans="1:25" ht="12.75" customHeight="1" hidden="1">
      <c r="A13" s="4"/>
      <c r="B13" s="4"/>
      <c r="C13" s="4"/>
      <c r="D13" s="4"/>
      <c r="E13" s="4"/>
      <c r="F13" s="4"/>
      <c r="G13" s="4"/>
      <c r="H13" s="4"/>
      <c r="I13" s="213"/>
      <c r="J13" s="163"/>
      <c r="K13" s="164"/>
      <c r="L13" s="164"/>
      <c r="M13" s="14"/>
      <c r="N13" s="14"/>
      <c r="O13" s="7"/>
      <c r="P13" s="7"/>
      <c r="Q13" s="37"/>
      <c r="R13" s="31"/>
      <c r="S13" s="7"/>
      <c r="T13" s="31"/>
      <c r="U13" s="37"/>
      <c r="V13" s="28"/>
      <c r="W13" s="180"/>
      <c r="X13" s="4"/>
      <c r="Y13" s="4"/>
    </row>
    <row r="14" spans="1:25" ht="12.75">
      <c r="A14" s="4"/>
      <c r="B14" s="4"/>
      <c r="C14" s="4"/>
      <c r="D14" s="4"/>
      <c r="E14" s="4"/>
      <c r="F14" s="4"/>
      <c r="G14" s="4"/>
      <c r="H14" s="4"/>
      <c r="I14" s="213"/>
      <c r="J14" s="163"/>
      <c r="K14" s="164"/>
      <c r="L14" s="164"/>
      <c r="M14" s="7"/>
      <c r="N14" s="7"/>
      <c r="O14" s="7"/>
      <c r="P14" s="7"/>
      <c r="Q14" s="37"/>
      <c r="R14" s="31"/>
      <c r="S14" s="7"/>
      <c r="T14" s="31"/>
      <c r="U14" s="37"/>
      <c r="V14" s="28"/>
      <c r="W14" s="180"/>
      <c r="X14" s="4"/>
      <c r="Y14" s="4"/>
    </row>
    <row r="15" spans="1:25" ht="12.75">
      <c r="A15" s="4"/>
      <c r="B15" s="161" t="s">
        <v>5</v>
      </c>
      <c r="C15" s="162"/>
      <c r="D15" s="162"/>
      <c r="E15" s="162"/>
      <c r="F15" s="162"/>
      <c r="G15" s="162"/>
      <c r="H15" s="191"/>
      <c r="I15" s="213"/>
      <c r="J15" s="163"/>
      <c r="K15" s="164"/>
      <c r="L15" s="164"/>
      <c r="M15" s="7"/>
      <c r="N15" s="7"/>
      <c r="O15" s="7"/>
      <c r="P15" s="7"/>
      <c r="Q15" s="159"/>
      <c r="R15" s="31"/>
      <c r="S15" s="7"/>
      <c r="T15" s="31"/>
      <c r="U15" s="37"/>
      <c r="V15" s="28"/>
      <c r="W15" s="180"/>
      <c r="X15" s="4"/>
      <c r="Y15" s="4"/>
    </row>
    <row r="16" spans="1:25" ht="15.75">
      <c r="A16" s="4"/>
      <c r="B16" s="150" t="s">
        <v>7</v>
      </c>
      <c r="C16" s="151"/>
      <c r="D16" s="151"/>
      <c r="E16" s="151"/>
      <c r="F16" s="151"/>
      <c r="G16" s="152"/>
      <c r="H16" s="58" t="s">
        <v>6</v>
      </c>
      <c r="I16" s="214"/>
      <c r="J16" s="163"/>
      <c r="K16" s="164"/>
      <c r="L16" s="164"/>
      <c r="M16" s="7"/>
      <c r="N16" s="7"/>
      <c r="O16" s="7"/>
      <c r="P16" s="7"/>
      <c r="Q16" s="160"/>
      <c r="R16" s="31"/>
      <c r="S16" s="7"/>
      <c r="T16" s="31"/>
      <c r="U16" s="37"/>
      <c r="V16" s="28"/>
      <c r="W16" s="180"/>
      <c r="X16" s="4"/>
      <c r="Y16" s="4"/>
    </row>
    <row r="17" spans="1:25" ht="1.5" customHeight="1">
      <c r="A17" s="4"/>
      <c r="B17" s="4"/>
      <c r="C17" s="4"/>
      <c r="D17" s="4"/>
      <c r="E17" s="4"/>
      <c r="F17" s="4"/>
      <c r="G17" s="4"/>
      <c r="H17" s="4"/>
      <c r="I17" s="4"/>
      <c r="J17" s="163"/>
      <c r="K17" s="164"/>
      <c r="L17" s="164"/>
      <c r="M17" s="7"/>
      <c r="N17" s="7"/>
      <c r="O17" s="7"/>
      <c r="P17" s="7"/>
      <c r="Q17" s="160"/>
      <c r="R17" s="31"/>
      <c r="S17" s="7"/>
      <c r="T17" s="31"/>
      <c r="U17" s="37"/>
      <c r="V17" s="28"/>
      <c r="W17" s="180"/>
      <c r="X17" s="4"/>
      <c r="Y17" s="4"/>
    </row>
    <row r="18" spans="1:25" ht="12.75">
      <c r="A18" s="4"/>
      <c r="B18" s="4"/>
      <c r="C18" s="4"/>
      <c r="D18" s="4"/>
      <c r="E18" s="4"/>
      <c r="F18" s="4"/>
      <c r="G18" s="4"/>
      <c r="H18" s="4"/>
      <c r="I18" s="4"/>
      <c r="J18" s="163"/>
      <c r="K18" s="164"/>
      <c r="L18" s="164"/>
      <c r="M18" s="7"/>
      <c r="N18" s="7"/>
      <c r="O18" s="7"/>
      <c r="P18" s="7"/>
      <c r="Q18" s="160"/>
      <c r="R18" s="31"/>
      <c r="S18" s="7"/>
      <c r="T18" s="31"/>
      <c r="U18" s="37"/>
      <c r="V18" s="28"/>
      <c r="W18" s="180"/>
      <c r="X18" s="4"/>
      <c r="Y18" s="4"/>
    </row>
    <row r="19" spans="1:25" ht="12.75">
      <c r="A19" s="4"/>
      <c r="B19" s="161" t="s">
        <v>8</v>
      </c>
      <c r="C19" s="162"/>
      <c r="D19" s="162"/>
      <c r="E19" s="162"/>
      <c r="F19" s="162"/>
      <c r="G19" s="162"/>
      <c r="H19" s="162"/>
      <c r="I19" s="162"/>
      <c r="J19" s="163"/>
      <c r="K19" s="164"/>
      <c r="L19" s="164"/>
      <c r="M19" s="7"/>
      <c r="N19" s="7"/>
      <c r="O19" s="7"/>
      <c r="P19" s="7"/>
      <c r="Q19" s="160"/>
      <c r="R19" s="31"/>
      <c r="S19" s="7"/>
      <c r="T19" s="31"/>
      <c r="U19" s="37"/>
      <c r="V19" s="28"/>
      <c r="W19" s="180"/>
      <c r="X19" s="4"/>
      <c r="Y19" s="4"/>
    </row>
    <row r="20" spans="1:25" ht="15.75">
      <c r="A20" s="4"/>
      <c r="B20" s="165" t="s">
        <v>26</v>
      </c>
      <c r="C20" s="166"/>
      <c r="D20" s="166"/>
      <c r="E20" s="166"/>
      <c r="F20" s="166"/>
      <c r="G20" s="167"/>
      <c r="H20" s="59">
        <v>1</v>
      </c>
      <c r="I20" s="43"/>
      <c r="J20" s="32"/>
      <c r="K20" s="32"/>
      <c r="L20" s="32"/>
      <c r="M20" s="7"/>
      <c r="N20" s="7"/>
      <c r="O20" s="7"/>
      <c r="P20" s="7"/>
      <c r="Q20" s="160"/>
      <c r="R20" s="31"/>
      <c r="S20" s="7"/>
      <c r="T20" s="31"/>
      <c r="U20" s="37"/>
      <c r="V20" s="28"/>
      <c r="W20" s="180"/>
      <c r="X20" s="4"/>
      <c r="Y20" s="4"/>
    </row>
    <row r="21" spans="1:25" ht="15.75">
      <c r="A21" s="4"/>
      <c r="B21" s="168"/>
      <c r="C21" s="169"/>
      <c r="D21" s="169"/>
      <c r="E21" s="169"/>
      <c r="F21" s="169"/>
      <c r="G21" s="170"/>
      <c r="H21" s="59">
        <v>1</v>
      </c>
      <c r="I21" s="33"/>
      <c r="J21" s="32"/>
      <c r="K21" s="32"/>
      <c r="L21" s="32"/>
      <c r="M21" s="7"/>
      <c r="N21" s="7"/>
      <c r="O21" s="7"/>
      <c r="P21" s="7"/>
      <c r="Q21" s="37"/>
      <c r="R21" s="31"/>
      <c r="S21" s="7"/>
      <c r="T21" s="31"/>
      <c r="U21" s="37"/>
      <c r="V21" s="28"/>
      <c r="W21" s="180"/>
      <c r="X21" s="4"/>
      <c r="Y21" s="4"/>
    </row>
    <row r="22" spans="1:25" ht="42.75" customHeight="1">
      <c r="A22" s="4"/>
      <c r="B22" s="147" t="s">
        <v>50</v>
      </c>
      <c r="C22" s="148"/>
      <c r="D22" s="148"/>
      <c r="E22" s="148"/>
      <c r="F22" s="148"/>
      <c r="G22" s="149"/>
      <c r="H22" s="59">
        <v>5</v>
      </c>
      <c r="I22" s="32"/>
      <c r="J22" s="32"/>
      <c r="K22" s="32"/>
      <c r="L22" s="32"/>
      <c r="M22" s="7"/>
      <c r="N22" s="7"/>
      <c r="O22" s="7"/>
      <c r="P22" s="7"/>
      <c r="Q22" s="37"/>
      <c r="R22" s="31"/>
      <c r="S22" s="7"/>
      <c r="T22" s="31"/>
      <c r="U22" s="37"/>
      <c r="V22" s="28"/>
      <c r="W22" s="180"/>
      <c r="X22" s="4"/>
      <c r="Y22" s="4"/>
    </row>
    <row r="23" spans="1:25" ht="15.75">
      <c r="A23" s="4"/>
      <c r="B23" s="49"/>
      <c r="C23" s="7"/>
      <c r="D23" s="7"/>
      <c r="E23" s="7"/>
      <c r="F23" s="7"/>
      <c r="G23" s="7"/>
      <c r="H23" s="50"/>
      <c r="I23" s="8"/>
      <c r="J23" s="7"/>
      <c r="K23" s="7"/>
      <c r="L23" s="7"/>
      <c r="M23" s="8"/>
      <c r="N23" s="8"/>
      <c r="O23" s="7"/>
      <c r="P23" s="7"/>
      <c r="Q23" s="47"/>
      <c r="R23" s="31"/>
      <c r="S23" s="7"/>
      <c r="T23" s="31"/>
      <c r="U23" s="36"/>
      <c r="V23" s="28"/>
      <c r="W23" s="180"/>
      <c r="X23" s="4"/>
      <c r="Y23" s="4"/>
    </row>
    <row r="24" spans="1:26" ht="12.75">
      <c r="A24" s="4"/>
      <c r="B24" s="190" t="str">
        <f>data!B67</f>
        <v>Trip Energy Output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37"/>
      <c r="R24" s="31"/>
      <c r="S24" s="7"/>
      <c r="T24" s="31"/>
      <c r="U24" s="36"/>
      <c r="V24" s="28"/>
      <c r="W24" s="180"/>
      <c r="X24" s="4"/>
      <c r="Y24" s="4"/>
      <c r="Z24" s="56"/>
    </row>
    <row r="25" spans="1:26" ht="12.75">
      <c r="A25" s="4"/>
      <c r="B25" s="8"/>
      <c r="C25" s="8"/>
      <c r="D25" s="8"/>
      <c r="E25" s="8"/>
      <c r="F25" s="186"/>
      <c r="G25" s="176"/>
      <c r="H25" s="187">
        <f>IF(Tendering!B10=1,"Select",IF(Tendering!B10=2,0,IF(Tendering!B10=3,1,IF(Tendering!B10=4,2,IF(Tendering!B10=5,3)))))</f>
        <v>1</v>
      </c>
      <c r="I25" s="33"/>
      <c r="J25" s="32"/>
      <c r="K25" s="32"/>
      <c r="L25" s="32"/>
      <c r="M25" s="32"/>
      <c r="N25" s="32"/>
      <c r="O25" s="32"/>
      <c r="P25" s="32"/>
      <c r="Q25" s="32"/>
      <c r="R25" s="31"/>
      <c r="S25" s="7"/>
      <c r="T25" s="31"/>
      <c r="U25" s="36"/>
      <c r="V25" s="28"/>
      <c r="W25" s="180"/>
      <c r="X25" s="4"/>
      <c r="Y25" s="4"/>
      <c r="Z25" s="56"/>
    </row>
    <row r="26" spans="1:26" ht="12.75">
      <c r="A26" s="4"/>
      <c r="B26" s="8"/>
      <c r="C26" s="8"/>
      <c r="D26" s="8"/>
      <c r="E26" s="8"/>
      <c r="F26" s="186"/>
      <c r="G26" s="176"/>
      <c r="H26" s="188"/>
      <c r="I26" s="33"/>
      <c r="J26" s="32"/>
      <c r="K26" s="32"/>
      <c r="L26" s="32"/>
      <c r="M26" s="32"/>
      <c r="N26" s="32"/>
      <c r="O26" s="32"/>
      <c r="P26" s="32"/>
      <c r="Q26" s="32"/>
      <c r="R26" s="31"/>
      <c r="S26" s="7"/>
      <c r="T26" s="31"/>
      <c r="U26" s="36"/>
      <c r="V26" s="28"/>
      <c r="W26" s="180"/>
      <c r="X26" s="4"/>
      <c r="Y26" s="4"/>
      <c r="Z26" s="56"/>
    </row>
    <row r="27" spans="1:26" ht="26.25" customHeight="1">
      <c r="A27" s="4"/>
      <c r="B27" s="8"/>
      <c r="C27" s="8"/>
      <c r="D27" s="8"/>
      <c r="E27" s="8"/>
      <c r="F27" s="168"/>
      <c r="G27" s="170"/>
      <c r="H27" s="189"/>
      <c r="I27" s="34"/>
      <c r="J27" s="35"/>
      <c r="K27" s="35"/>
      <c r="L27" s="35"/>
      <c r="M27" s="35"/>
      <c r="N27" s="35"/>
      <c r="O27" s="35"/>
      <c r="P27" s="35"/>
      <c r="Q27" s="35"/>
      <c r="R27" s="31"/>
      <c r="S27" s="7"/>
      <c r="T27" s="31"/>
      <c r="U27" s="36"/>
      <c r="V27" s="28"/>
      <c r="W27" s="180"/>
      <c r="X27" s="4"/>
      <c r="Y27" s="4"/>
      <c r="Z27" s="56"/>
    </row>
    <row r="28" spans="1:26" ht="12.75" customHeight="1">
      <c r="A28" s="4"/>
      <c r="B28" s="8"/>
      <c r="C28" s="8"/>
      <c r="D28" s="8"/>
      <c r="E28" s="8"/>
      <c r="F28" s="7"/>
      <c r="G28" s="7"/>
      <c r="H28" s="41"/>
      <c r="I28" s="7"/>
      <c r="J28" s="7"/>
      <c r="K28" s="7"/>
      <c r="L28" s="7"/>
      <c r="M28" s="7"/>
      <c r="N28" s="7"/>
      <c r="O28" s="7"/>
      <c r="P28" s="7"/>
      <c r="Q28" s="7"/>
      <c r="R28" s="31"/>
      <c r="S28" s="7"/>
      <c r="T28" s="31"/>
      <c r="U28" s="36"/>
      <c r="V28" s="28"/>
      <c r="W28" s="180"/>
      <c r="X28" s="4"/>
      <c r="Y28" s="4"/>
      <c r="Z28" s="56"/>
    </row>
    <row r="29" spans="1:29" ht="12.75">
      <c r="A29" s="4"/>
      <c r="B29" s="190" t="str">
        <f>data!B23</f>
        <v>Type of the case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91"/>
      <c r="R29" s="31"/>
      <c r="S29" s="7"/>
      <c r="T29" s="31"/>
      <c r="U29" s="36"/>
      <c r="V29" s="28"/>
      <c r="W29" s="180"/>
      <c r="X29" s="4"/>
      <c r="Y29" s="4"/>
      <c r="Z29" s="56"/>
      <c r="AA29" s="56"/>
      <c r="AB29" s="56"/>
      <c r="AC29" s="56"/>
    </row>
    <row r="30" spans="1:29" ht="12.75">
      <c r="A30" s="4"/>
      <c r="B30" s="8"/>
      <c r="C30" s="8"/>
      <c r="D30" s="8"/>
      <c r="E30" s="8"/>
      <c r="F30" s="186"/>
      <c r="G30" s="176"/>
      <c r="H30" s="187">
        <f>IF(Tendering!B11=1,"Select",IF(Tendering!B11=2,0,IF(Tendering!B11=3,1,IF(Tendering!B11=4,2,IF(Tendering!B11=5,4)))))</f>
        <v>0</v>
      </c>
      <c r="I30" s="19"/>
      <c r="J30" s="16"/>
      <c r="K30" s="16"/>
      <c r="L30" s="16"/>
      <c r="M30" s="16"/>
      <c r="N30" s="16"/>
      <c r="O30" s="16"/>
      <c r="P30" s="16"/>
      <c r="Q30" s="16"/>
      <c r="R30" s="28"/>
      <c r="S30" s="7"/>
      <c r="T30" s="31"/>
      <c r="U30" s="36"/>
      <c r="V30" s="28"/>
      <c r="W30" s="180"/>
      <c r="X30" s="4"/>
      <c r="Y30" s="4"/>
      <c r="Z30" s="56"/>
      <c r="AA30" s="56"/>
      <c r="AB30" s="56"/>
      <c r="AC30" s="56"/>
    </row>
    <row r="31" spans="1:29" ht="12" customHeight="1">
      <c r="A31" s="4"/>
      <c r="B31" s="8"/>
      <c r="C31" s="8"/>
      <c r="D31" s="8"/>
      <c r="E31" s="8"/>
      <c r="F31" s="186"/>
      <c r="G31" s="176"/>
      <c r="H31" s="188"/>
      <c r="I31" s="19"/>
      <c r="J31" s="16"/>
      <c r="K31" s="16"/>
      <c r="L31" s="16"/>
      <c r="M31" s="16"/>
      <c r="N31" s="16"/>
      <c r="O31" s="16"/>
      <c r="P31" s="16"/>
      <c r="Q31" s="16"/>
      <c r="R31" s="28"/>
      <c r="S31" s="7"/>
      <c r="T31" s="31"/>
      <c r="U31" s="36"/>
      <c r="V31" s="28"/>
      <c r="W31" s="180"/>
      <c r="X31" s="4"/>
      <c r="Y31" s="4"/>
      <c r="Z31" s="56"/>
      <c r="AA31" s="56"/>
      <c r="AB31" s="56"/>
      <c r="AC31" s="56"/>
    </row>
    <row r="32" spans="1:29" ht="18" customHeight="1">
      <c r="A32" s="4"/>
      <c r="B32" s="8"/>
      <c r="C32" s="8"/>
      <c r="D32" s="8"/>
      <c r="E32" s="8"/>
      <c r="F32" s="168"/>
      <c r="G32" s="170"/>
      <c r="H32" s="189"/>
      <c r="I32" s="20"/>
      <c r="J32" s="18"/>
      <c r="K32" s="18"/>
      <c r="L32" s="18"/>
      <c r="M32" s="18"/>
      <c r="N32" s="18"/>
      <c r="O32" s="18"/>
      <c r="P32" s="18"/>
      <c r="Q32" s="18"/>
      <c r="R32" s="29"/>
      <c r="S32" s="7"/>
      <c r="T32" s="31"/>
      <c r="U32" s="36"/>
      <c r="V32" s="28"/>
      <c r="W32" s="180"/>
      <c r="X32" s="4"/>
      <c r="Y32" s="4"/>
      <c r="Z32" s="56"/>
      <c r="AA32" s="56"/>
      <c r="AB32" s="56"/>
      <c r="AC32" s="56"/>
    </row>
    <row r="33" spans="1:29" ht="5.25" customHeight="1">
      <c r="A33" s="4"/>
      <c r="B33" s="8"/>
      <c r="C33" s="8"/>
      <c r="D33" s="8"/>
      <c r="E33" s="8"/>
      <c r="F33" s="7"/>
      <c r="G33" s="7"/>
      <c r="H33" s="41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31"/>
      <c r="U33" s="36"/>
      <c r="V33" s="28"/>
      <c r="W33" s="180"/>
      <c r="X33" s="4"/>
      <c r="Y33" s="4"/>
      <c r="Z33" s="56"/>
      <c r="AA33" s="56"/>
      <c r="AB33" s="56"/>
      <c r="AC33" s="56"/>
    </row>
    <row r="34" spans="1:29" ht="5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1"/>
      <c r="T34" s="28"/>
      <c r="U34" s="36"/>
      <c r="V34" s="28"/>
      <c r="W34" s="180"/>
      <c r="X34" s="4"/>
      <c r="Y34" s="4"/>
      <c r="Z34" s="56"/>
      <c r="AA34" s="56"/>
      <c r="AB34" s="56"/>
      <c r="AC34" s="57"/>
    </row>
    <row r="35" spans="1:25" ht="15" customHeight="1">
      <c r="A35" s="4"/>
      <c r="B35" s="208" t="str">
        <f>data!B29</f>
        <v>Auxiliary voltage Vx 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10"/>
      <c r="T35" s="28"/>
      <c r="U35" s="36"/>
      <c r="V35" s="28"/>
      <c r="W35" s="180"/>
      <c r="X35" s="4"/>
      <c r="Y35" s="4"/>
    </row>
    <row r="36" spans="1:25" ht="12" customHeight="1">
      <c r="A36" s="4"/>
      <c r="B36" s="196" t="str">
        <f>data!B28</f>
        <v>(common for Vx powering and binary inputs)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8"/>
      <c r="T36" s="28"/>
      <c r="U36" s="36"/>
      <c r="V36" s="28"/>
      <c r="W36" s="180"/>
      <c r="X36" s="4"/>
      <c r="Y36" s="4"/>
    </row>
    <row r="37" spans="1:25" ht="16.5" customHeight="1">
      <c r="A37" s="4"/>
      <c r="B37" s="2"/>
      <c r="C37" s="1"/>
      <c r="D37" s="1"/>
      <c r="E37" s="1"/>
      <c r="F37" s="175"/>
      <c r="G37" s="176"/>
      <c r="H37" s="187" t="str">
        <f>IF(Tendering!B12=1,"Select",IF(Tendering!B12=2,0,IF(Tendering!B12=3,1,IF(Tendering!B12=4,2,IF(Tendering!B12=5,3)))))</f>
        <v>Select</v>
      </c>
      <c r="I37" s="19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94"/>
      <c r="U37" s="36"/>
      <c r="V37" s="28"/>
      <c r="W37" s="180"/>
      <c r="X37" s="4"/>
      <c r="Y37" s="4"/>
    </row>
    <row r="38" spans="1:25" ht="15.75" customHeight="1">
      <c r="A38" s="4"/>
      <c r="B38" s="2"/>
      <c r="C38" s="1"/>
      <c r="D38" s="1"/>
      <c r="E38" s="1"/>
      <c r="F38" s="175"/>
      <c r="G38" s="176"/>
      <c r="H38" s="192"/>
      <c r="I38" s="19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94"/>
      <c r="U38" s="36"/>
      <c r="V38" s="28"/>
      <c r="W38" s="180"/>
      <c r="X38" s="4"/>
      <c r="Y38" s="4"/>
    </row>
    <row r="39" spans="1:25" ht="20.25" customHeight="1">
      <c r="A39" s="4"/>
      <c r="B39" s="2"/>
      <c r="C39" s="1"/>
      <c r="D39" s="1"/>
      <c r="E39" s="1"/>
      <c r="F39" s="175"/>
      <c r="G39" s="176"/>
      <c r="H39" s="193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95"/>
      <c r="U39" s="36"/>
      <c r="V39" s="28"/>
      <c r="W39" s="180"/>
      <c r="X39" s="4"/>
      <c r="Y39" s="4"/>
    </row>
    <row r="40" spans="1:25" ht="11.25" customHeight="1">
      <c r="A40" s="8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3"/>
      <c r="U40" s="36"/>
      <c r="V40" s="28"/>
      <c r="W40" s="180"/>
      <c r="X40" s="4"/>
      <c r="Y40" s="4"/>
    </row>
    <row r="41" spans="1:25" ht="12.75" hidden="1">
      <c r="A41" s="4"/>
      <c r="B41" s="4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8"/>
      <c r="U41" s="36"/>
      <c r="V41" s="28"/>
      <c r="W41" s="180"/>
      <c r="X41" s="4"/>
      <c r="Y41" s="4"/>
    </row>
    <row r="42" spans="1:25" ht="12.75">
      <c r="A42" s="4"/>
      <c r="B42" s="177" t="str">
        <f>data!B36</f>
        <v>Nominal current for E/F and setting range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9"/>
      <c r="U42" s="37"/>
      <c r="V42" s="28"/>
      <c r="W42" s="180"/>
      <c r="X42" s="4"/>
      <c r="Y42" s="4"/>
    </row>
    <row r="43" spans="1:25" ht="12.75" customHeight="1">
      <c r="A43" s="4"/>
      <c r="B43" s="7"/>
      <c r="C43" s="7"/>
      <c r="D43" s="7"/>
      <c r="E43" s="7"/>
      <c r="F43" s="166"/>
      <c r="G43" s="166"/>
      <c r="H43" s="182">
        <f>IF(Tendering!B13=1,"Select",IF(Tendering!B13=2,0,IF(Tendering!B13=3,1,IF(Tendering!B13=4,2,IF(Tendering!B13=5,3,IF(Tendering!B13=6,4,IF(Tendering!B13=7,5)))))))</f>
        <v>5</v>
      </c>
      <c r="I43" s="164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76"/>
      <c r="V43" s="28"/>
      <c r="W43" s="180"/>
      <c r="X43" s="4"/>
      <c r="Y43" s="4"/>
    </row>
    <row r="44" spans="1:25" ht="12.75">
      <c r="A44" s="4"/>
      <c r="B44" s="7"/>
      <c r="C44" s="7"/>
      <c r="D44" s="7"/>
      <c r="E44" s="7"/>
      <c r="F44" s="175"/>
      <c r="G44" s="175"/>
      <c r="H44" s="183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76"/>
      <c r="V44" s="28"/>
      <c r="W44" s="180"/>
      <c r="X44" s="4"/>
      <c r="Y44" s="4"/>
    </row>
    <row r="45" spans="1:25" ht="12.75">
      <c r="A45" s="4"/>
      <c r="B45" s="7"/>
      <c r="C45" s="7"/>
      <c r="D45" s="7"/>
      <c r="E45" s="7"/>
      <c r="F45" s="175"/>
      <c r="G45" s="175"/>
      <c r="H45" s="183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76"/>
      <c r="V45" s="28"/>
      <c r="W45" s="180"/>
      <c r="X45" s="4"/>
      <c r="Y45" s="4"/>
    </row>
    <row r="46" spans="1:25" ht="12.75">
      <c r="A46" s="4"/>
      <c r="B46" s="7"/>
      <c r="C46" s="7"/>
      <c r="D46" s="7"/>
      <c r="E46" s="7"/>
      <c r="F46" s="181"/>
      <c r="G46" s="181"/>
      <c r="H46" s="184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76"/>
      <c r="V46" s="28"/>
      <c r="W46" s="180"/>
      <c r="X46" s="4"/>
      <c r="Y46" s="4"/>
    </row>
    <row r="47" spans="1:25" ht="12.75">
      <c r="A47" s="4"/>
      <c r="B47" s="7"/>
      <c r="C47" s="7"/>
      <c r="D47" s="7"/>
      <c r="E47" s="7"/>
      <c r="F47" s="181"/>
      <c r="G47" s="181"/>
      <c r="H47" s="184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76"/>
      <c r="V47" s="28"/>
      <c r="W47" s="180"/>
      <c r="X47" s="4"/>
      <c r="Y47" s="4"/>
    </row>
    <row r="48" spans="1:25" ht="16.5" customHeight="1">
      <c r="A48" s="4"/>
      <c r="B48" s="7"/>
      <c r="C48" s="7"/>
      <c r="D48" s="7"/>
      <c r="E48" s="7"/>
      <c r="F48" s="169"/>
      <c r="G48" s="169"/>
      <c r="H48" s="185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28"/>
      <c r="W48" s="180"/>
      <c r="X48" s="4"/>
      <c r="Y48" s="4"/>
    </row>
    <row r="49" spans="1:25" ht="9.75" customHeight="1">
      <c r="A49" s="4"/>
      <c r="B49" s="39"/>
      <c r="C49" s="39"/>
      <c r="D49" s="39"/>
      <c r="E49" s="39"/>
      <c r="F49" s="39"/>
      <c r="G49" s="39"/>
      <c r="H49" s="46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8"/>
      <c r="V49" s="31"/>
      <c r="W49" s="180"/>
      <c r="X49" s="4"/>
      <c r="Y49" s="4"/>
    </row>
    <row r="50" spans="1:25" ht="12.75">
      <c r="A50" s="4"/>
      <c r="B50" s="177" t="str">
        <f>data!B49</f>
        <v>Nominal current for O/C and setting range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9"/>
      <c r="V50" s="28"/>
      <c r="W50" s="180"/>
      <c r="X50" s="4"/>
      <c r="Y50" s="4"/>
    </row>
    <row r="51" spans="1:25" ht="12.75">
      <c r="A51" s="4"/>
      <c r="B51" s="30"/>
      <c r="C51" s="7"/>
      <c r="D51" s="7"/>
      <c r="E51" s="7"/>
      <c r="F51" s="175"/>
      <c r="G51" s="176"/>
      <c r="H51" s="199">
        <f>IF(Tendering!B14=1,"Select",IF(Tendering!B14=2,0,IF(Tendering!B14=3,1)))</f>
        <v>1</v>
      </c>
      <c r="I51" s="19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215"/>
      <c r="U51" s="16"/>
      <c r="V51" s="28"/>
      <c r="W51" s="180"/>
      <c r="X51" s="4"/>
      <c r="Y51" s="4"/>
    </row>
    <row r="52" spans="1:25" ht="12.75">
      <c r="A52" s="4"/>
      <c r="B52" s="7"/>
      <c r="C52" s="7"/>
      <c r="D52" s="7"/>
      <c r="E52" s="7"/>
      <c r="F52" s="175"/>
      <c r="G52" s="176"/>
      <c r="H52" s="192"/>
      <c r="I52" s="19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215"/>
      <c r="U52" s="16"/>
      <c r="V52" s="28"/>
      <c r="W52" s="180"/>
      <c r="X52" s="4"/>
      <c r="Y52" s="4"/>
    </row>
    <row r="53" spans="1:25" ht="16.5" customHeight="1">
      <c r="A53" s="4"/>
      <c r="B53" s="7"/>
      <c r="C53" s="7"/>
      <c r="D53" s="7"/>
      <c r="E53" s="7"/>
      <c r="F53" s="169"/>
      <c r="G53" s="170"/>
      <c r="H53" s="193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216"/>
      <c r="U53" s="18"/>
      <c r="V53" s="29"/>
      <c r="W53" s="180"/>
      <c r="X53" s="4"/>
      <c r="Y53" s="4"/>
    </row>
    <row r="54" spans="1:25" ht="9.75" customHeight="1">
      <c r="A54" s="4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8"/>
      <c r="W54" s="47"/>
      <c r="X54" s="4"/>
      <c r="Y54" s="4"/>
    </row>
    <row r="55" spans="1:25" ht="12.75">
      <c r="A55" s="4"/>
      <c r="B55" s="190" t="str">
        <f>data!B62</f>
        <v>Language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91"/>
      <c r="W55" s="45"/>
      <c r="X55" s="4"/>
      <c r="Y55" s="4"/>
    </row>
    <row r="56" spans="1:25" ht="12.75">
      <c r="A56" s="4"/>
      <c r="B56" s="30"/>
      <c r="C56" s="7"/>
      <c r="D56" s="7"/>
      <c r="E56" s="7"/>
      <c r="F56" s="175"/>
      <c r="G56" s="176"/>
      <c r="H56" s="187">
        <f>IF(Tendering!B15=1,"Select",IF(Tendering!B15=2,1,IF(Tendering!B15=3,2)))</f>
        <v>2</v>
      </c>
      <c r="I56" s="33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164"/>
      <c r="U56" s="32"/>
      <c r="V56" s="32"/>
      <c r="W56" s="45"/>
      <c r="X56" s="4"/>
      <c r="Y56" s="4"/>
    </row>
    <row r="57" spans="1:25" ht="12.75">
      <c r="A57" s="4"/>
      <c r="B57" s="7"/>
      <c r="C57" s="7"/>
      <c r="D57" s="7"/>
      <c r="E57" s="7"/>
      <c r="F57" s="175"/>
      <c r="G57" s="176"/>
      <c r="H57" s="192"/>
      <c r="I57" s="33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164"/>
      <c r="U57" s="32"/>
      <c r="V57" s="32"/>
      <c r="W57" s="45"/>
      <c r="X57" s="4"/>
      <c r="Y57" s="4"/>
    </row>
    <row r="58" spans="1:25" ht="16.5" customHeight="1">
      <c r="A58" s="4"/>
      <c r="B58" s="7"/>
      <c r="C58" s="7"/>
      <c r="D58" s="7"/>
      <c r="E58" s="7"/>
      <c r="F58" s="169"/>
      <c r="G58" s="170"/>
      <c r="H58" s="193"/>
      <c r="I58" s="34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207"/>
      <c r="U58" s="35"/>
      <c r="V58" s="35"/>
      <c r="W58" s="54"/>
      <c r="X58" s="4"/>
      <c r="Y58" s="4"/>
    </row>
    <row r="59" spans="1:25" ht="12.75">
      <c r="A59" s="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  <c r="X59" s="4"/>
      <c r="Y59" s="4"/>
    </row>
  </sheetData>
  <sheetProtection sheet="1" objects="1" scenarios="1"/>
  <mergeCells count="37">
    <mergeCell ref="H51:H53"/>
    <mergeCell ref="H1:Y2"/>
    <mergeCell ref="F1:G2"/>
    <mergeCell ref="F56:G58"/>
    <mergeCell ref="H56:H58"/>
    <mergeCell ref="T56:T58"/>
    <mergeCell ref="B55:V55"/>
    <mergeCell ref="B35:S35"/>
    <mergeCell ref="I6:I16"/>
    <mergeCell ref="T51:T53"/>
    <mergeCell ref="B50:U50"/>
    <mergeCell ref="B29:Q29"/>
    <mergeCell ref="F30:G32"/>
    <mergeCell ref="H30:H32"/>
    <mergeCell ref="H37:H39"/>
    <mergeCell ref="T37:T39"/>
    <mergeCell ref="F37:G39"/>
    <mergeCell ref="B36:S36"/>
    <mergeCell ref="F51:G53"/>
    <mergeCell ref="B42:T42"/>
    <mergeCell ref="W9:W53"/>
    <mergeCell ref="F43:G48"/>
    <mergeCell ref="H43:H48"/>
    <mergeCell ref="I43:U48"/>
    <mergeCell ref="F25:G27"/>
    <mergeCell ref="H25:H27"/>
    <mergeCell ref="B24:P24"/>
    <mergeCell ref="B15:H15"/>
    <mergeCell ref="B22:G22"/>
    <mergeCell ref="B16:G16"/>
    <mergeCell ref="B9:E10"/>
    <mergeCell ref="Q15:Q20"/>
    <mergeCell ref="B19:I19"/>
    <mergeCell ref="J9:L19"/>
    <mergeCell ref="B20:G21"/>
    <mergeCell ref="F9:G9"/>
    <mergeCell ref="F10:G10"/>
  </mergeCells>
  <printOptions/>
  <pageMargins left="0.75" right="0.75" top="1" bottom="1" header="0.5" footer="0.5"/>
  <pageSetup fitToHeight="1" fitToWidth="1" horizontalDpi="600" verticalDpi="600" orientation="portrait" paperSize="9" scale="7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AB30"/>
  <sheetViews>
    <sheetView zoomScalePageLayoutView="0" workbookViewId="0" topLeftCell="A1">
      <selection activeCell="B41" sqref="B41"/>
    </sheetView>
  </sheetViews>
  <sheetFormatPr defaultColWidth="11.375" defaultRowHeight="12.75"/>
  <cols>
    <col min="1" max="1" width="21.25390625" style="71" customWidth="1"/>
    <col min="2" max="2" width="26.375" style="84" customWidth="1"/>
    <col min="3" max="26" width="2.875" style="79" customWidth="1"/>
    <col min="27" max="27" width="23.00390625" style="71" customWidth="1"/>
    <col min="28" max="16384" width="11.375" style="71" customWidth="1"/>
  </cols>
  <sheetData>
    <row r="1" spans="1:28" ht="17.25" customHeight="1">
      <c r="A1" s="68"/>
      <c r="B1" s="69"/>
      <c r="C1" s="70">
        <f aca="true" t="shared" si="0" ref="C1:Z1">IF(C3&lt;&gt;"",COLUMN(C$1:C$65536)-2,"")</f>
        <v>1</v>
      </c>
      <c r="D1" s="70">
        <f t="shared" si="0"/>
        <v>2</v>
      </c>
      <c r="E1" s="70">
        <f t="shared" si="0"/>
        <v>3</v>
      </c>
      <c r="F1" s="70">
        <f t="shared" si="0"/>
        <v>4</v>
      </c>
      <c r="G1" s="70">
        <f t="shared" si="0"/>
        <v>5</v>
      </c>
      <c r="H1" s="70">
        <f t="shared" si="0"/>
        <v>6</v>
      </c>
      <c r="I1" s="70">
        <f t="shared" si="0"/>
        <v>7</v>
      </c>
      <c r="J1" s="70">
        <f t="shared" si="0"/>
        <v>8</v>
      </c>
      <c r="K1" s="70">
        <f t="shared" si="0"/>
        <v>9</v>
      </c>
      <c r="L1" s="70">
        <f t="shared" si="0"/>
        <v>10</v>
      </c>
      <c r="M1" s="70">
        <f t="shared" si="0"/>
        <v>11</v>
      </c>
      <c r="N1" s="70">
        <f t="shared" si="0"/>
        <v>12</v>
      </c>
      <c r="O1" s="70">
        <f t="shared" si="0"/>
        <v>13</v>
      </c>
      <c r="P1" s="70">
        <f t="shared" si="0"/>
        <v>14</v>
      </c>
      <c r="Q1" s="70">
        <f t="shared" si="0"/>
        <v>15</v>
      </c>
      <c r="R1" s="70">
        <f t="shared" si="0"/>
      </c>
      <c r="S1" s="70">
        <f t="shared" si="0"/>
      </c>
      <c r="T1" s="70">
        <f t="shared" si="0"/>
      </c>
      <c r="U1" s="70">
        <f t="shared" si="0"/>
      </c>
      <c r="V1" s="70">
        <f t="shared" si="0"/>
      </c>
      <c r="W1" s="70">
        <f t="shared" si="0"/>
      </c>
      <c r="X1" s="70">
        <f t="shared" si="0"/>
      </c>
      <c r="Y1" s="70">
        <f t="shared" si="0"/>
      </c>
      <c r="Z1" s="70">
        <f t="shared" si="0"/>
      </c>
      <c r="AA1" s="70">
        <f>MAX(C1:Z1,AB1)-2</f>
        <v>13</v>
      </c>
      <c r="AB1" s="70">
        <f>MAX(AB5:AB30)-4</f>
        <v>11</v>
      </c>
    </row>
    <row r="2" spans="1:27" ht="13.5" thickBot="1">
      <c r="A2" s="72" t="s">
        <v>74</v>
      </c>
      <c r="B2" s="73" t="s">
        <v>75</v>
      </c>
      <c r="C2" s="74" t="str">
        <f aca="true" t="shared" si="1" ref="C2:AA2">MID($B$2,COLUMN(C$1:C$65536)-2,1)</f>
        <v>P</v>
      </c>
      <c r="D2" s="74" t="str">
        <f t="shared" si="1"/>
        <v>1</v>
      </c>
      <c r="E2" s="74" t="str">
        <f t="shared" si="1"/>
        <v>1</v>
      </c>
      <c r="F2" s="74" t="str">
        <f t="shared" si="1"/>
        <v>5</v>
      </c>
      <c r="G2" s="74" t="str">
        <f t="shared" si="1"/>
        <v>7</v>
      </c>
      <c r="H2" s="74" t="str">
        <f t="shared" si="1"/>
        <v>4</v>
      </c>
      <c r="I2" s="74" t="str">
        <f t="shared" si="1"/>
        <v>6</v>
      </c>
      <c r="J2" s="74" t="str">
        <f t="shared" si="1"/>
        <v>1</v>
      </c>
      <c r="K2" s="74" t="str">
        <f t="shared" si="1"/>
        <v>1</v>
      </c>
      <c r="L2" s="74" t="str">
        <f t="shared" si="1"/>
        <v>0</v>
      </c>
      <c r="M2" s="74" t="str">
        <f t="shared" si="1"/>
        <v>1</v>
      </c>
      <c r="N2" s="74" t="str">
        <f t="shared" si="1"/>
        <v>0</v>
      </c>
      <c r="O2" s="74" t="str">
        <f t="shared" si="1"/>
        <v>0</v>
      </c>
      <c r="P2" s="74" t="str">
        <f t="shared" si="1"/>
        <v>0</v>
      </c>
      <c r="Q2" s="74" t="str">
        <f t="shared" si="1"/>
        <v>1</v>
      </c>
      <c r="R2" s="74">
        <f t="shared" si="1"/>
      </c>
      <c r="S2" s="74">
        <f t="shared" si="1"/>
      </c>
      <c r="T2" s="74">
        <f t="shared" si="1"/>
      </c>
      <c r="U2" s="74">
        <f t="shared" si="1"/>
      </c>
      <c r="V2" s="74">
        <f t="shared" si="1"/>
      </c>
      <c r="W2" s="74">
        <f t="shared" si="1"/>
      </c>
      <c r="X2" s="74">
        <f t="shared" si="1"/>
      </c>
      <c r="Y2" s="74">
        <f t="shared" si="1"/>
      </c>
      <c r="Z2" s="74">
        <f t="shared" si="1"/>
      </c>
      <c r="AA2" s="74">
        <f t="shared" si="1"/>
      </c>
    </row>
    <row r="3" spans="1:27" ht="13.5" thickBot="1">
      <c r="A3" s="75" t="s">
        <v>76</v>
      </c>
      <c r="B3" s="76" t="str">
        <f>C3&amp;D3&amp;E3&amp;F3&amp;G3&amp;H3&amp;I3&amp;J3&amp;K3&amp;L3&amp;M3&amp;N3&amp;O3&amp;P3&amp;Q3&amp;R3&amp;S3&amp;T3&amp;U3&amp;V3&amp;W3&amp;X3&amp;Y3&amp;Z3</f>
        <v>P1157461101*512</v>
      </c>
      <c r="C3" s="77" t="str">
        <f aca="true" t="shared" si="2" ref="C3:Z3">+C5&amp;C6&amp;C7&amp;C8&amp;C10&amp;C9&amp;C12&amp;C14&amp;C15&amp;C11&amp;C16&amp;C17&amp;C18&amp;C19&amp;C20&amp;C21&amp;C22&amp;C23&amp;C24&amp;C13&amp;C25&amp;C26&amp;C27&amp;C28&amp;C29&amp;C30</f>
        <v>P</v>
      </c>
      <c r="D3" s="77" t="str">
        <f t="shared" si="2"/>
        <v>1</v>
      </c>
      <c r="E3" s="77" t="str">
        <f t="shared" si="2"/>
        <v>1</v>
      </c>
      <c r="F3" s="77" t="str">
        <f t="shared" si="2"/>
        <v>5</v>
      </c>
      <c r="G3" s="77" t="str">
        <f t="shared" si="2"/>
        <v>7</v>
      </c>
      <c r="H3" s="77" t="str">
        <f t="shared" si="2"/>
        <v>4</v>
      </c>
      <c r="I3" s="77" t="str">
        <f t="shared" si="2"/>
        <v>6</v>
      </c>
      <c r="J3" s="77" t="str">
        <f t="shared" si="2"/>
        <v>1</v>
      </c>
      <c r="K3" s="77" t="str">
        <f t="shared" si="2"/>
        <v>1</v>
      </c>
      <c r="L3" s="77" t="str">
        <f t="shared" si="2"/>
        <v>0</v>
      </c>
      <c r="M3" s="77" t="str">
        <f t="shared" si="2"/>
        <v>1</v>
      </c>
      <c r="N3" s="77" t="str">
        <f t="shared" si="2"/>
        <v>*</v>
      </c>
      <c r="O3" s="77" t="str">
        <f t="shared" si="2"/>
        <v>5</v>
      </c>
      <c r="P3" s="77" t="str">
        <f t="shared" si="2"/>
        <v>1</v>
      </c>
      <c r="Q3" s="77" t="str">
        <f t="shared" si="2"/>
        <v>2</v>
      </c>
      <c r="R3" s="77">
        <f t="shared" si="2"/>
      </c>
      <c r="S3" s="77">
        <f t="shared" si="2"/>
      </c>
      <c r="T3" s="77">
        <f t="shared" si="2"/>
      </c>
      <c r="U3" s="77">
        <f t="shared" si="2"/>
      </c>
      <c r="V3" s="77">
        <f t="shared" si="2"/>
      </c>
      <c r="W3" s="77">
        <f t="shared" si="2"/>
      </c>
      <c r="X3" s="77">
        <f t="shared" si="2"/>
      </c>
      <c r="Y3" s="77">
        <f t="shared" si="2"/>
      </c>
      <c r="Z3" s="77">
        <f t="shared" si="2"/>
      </c>
      <c r="AA3" s="77" t="s">
        <v>77</v>
      </c>
    </row>
    <row r="4" ht="12.75">
      <c r="B4" s="78">
        <v>0</v>
      </c>
    </row>
    <row r="5" spans="1:28" ht="12.75">
      <c r="A5" s="71" t="s">
        <v>78</v>
      </c>
      <c r="B5" s="80"/>
      <c r="C5" s="79" t="s">
        <v>6</v>
      </c>
      <c r="AB5" s="71">
        <f>+IF(AND(ISBLANK(A5),ISBLANK(B5)),0,ROW(A5))</f>
        <v>5</v>
      </c>
    </row>
    <row r="6" spans="1:28" ht="12.75">
      <c r="A6" s="71" t="s">
        <v>79</v>
      </c>
      <c r="B6" s="80"/>
      <c r="D6" s="79">
        <v>1</v>
      </c>
      <c r="AB6" s="71">
        <f aca="true" t="shared" si="3" ref="AB6:AB30">+IF(AND(ISBLANK(A6),ISBLANK(B6)),0,ROW(A6))</f>
        <v>6</v>
      </c>
    </row>
    <row r="7" spans="1:28" ht="12.75">
      <c r="A7" s="71" t="s">
        <v>80</v>
      </c>
      <c r="B7" s="80"/>
      <c r="E7" s="79">
        <v>1</v>
      </c>
      <c r="AB7" s="71">
        <f t="shared" si="3"/>
        <v>7</v>
      </c>
    </row>
    <row r="8" spans="1:28" ht="12.75">
      <c r="A8" s="71" t="s">
        <v>81</v>
      </c>
      <c r="B8" s="80"/>
      <c r="F8" s="79">
        <v>5</v>
      </c>
      <c r="AB8" s="71">
        <f t="shared" si="3"/>
        <v>8</v>
      </c>
    </row>
    <row r="9" spans="1:28" ht="12.75">
      <c r="A9" s="81"/>
      <c r="B9" s="80"/>
      <c r="G9" s="82">
        <f>IF(OR(ISERR('Cortec P115'!M$5),ISNA('Cortec P115'!M$5)),"_",'Cortec P115'!M$5)</f>
        <v>7</v>
      </c>
      <c r="H9" s="82">
        <f>IF(OR(ISERR('Cortec P115'!N$5),ISNA('Cortec P115'!N$5)),"_",'Cortec P115'!N$5)</f>
        <v>4</v>
      </c>
      <c r="I9" s="82">
        <f>IF(OR(ISERR('Cortec P115'!O$5),ISNA('Cortec P115'!O$5)),"_",'Cortec P115'!O$5)</f>
        <v>6</v>
      </c>
      <c r="J9" s="82">
        <f>IF(OR(ISERR('Cortec P115'!P$5),ISNA('Cortec P115'!P$5)),"_",'Cortec P115'!P$5)</f>
        <v>1</v>
      </c>
      <c r="AB9" s="71">
        <f t="shared" si="3"/>
        <v>0</v>
      </c>
    </row>
    <row r="10" spans="1:28" ht="12.75">
      <c r="A10" s="81"/>
      <c r="B10" s="83">
        <v>3</v>
      </c>
      <c r="G10" s="82"/>
      <c r="H10" s="82"/>
      <c r="I10" s="82"/>
      <c r="K10" s="82">
        <f>IF(OR(ISERR('Cortec P115'!Q$5),ISNA('Cortec P115'!Q$5)),"_",'Cortec P115'!Q$5)</f>
        <v>1</v>
      </c>
      <c r="N10" s="79">
        <f>IF(OR(ISERR('Cortec P115'!P$6),ISNA('Cortec P115'!P$6)),"_",LEFT('Cortec P115'!P$6))</f>
      </c>
      <c r="O10" s="79">
        <f>IF(OR(ISERR('Cortec P115'!P$6),ISNA('Cortec P115'!P$6)),"_",RIGHT('Cortec P115'!P$6))</f>
      </c>
      <c r="AB10" s="71">
        <f t="shared" si="3"/>
        <v>10</v>
      </c>
    </row>
    <row r="11" spans="1:28" ht="12.75">
      <c r="A11" s="81"/>
      <c r="B11" s="83">
        <v>2</v>
      </c>
      <c r="J11" s="82"/>
      <c r="K11" s="82"/>
      <c r="L11" s="82">
        <f>IF(OR(ISERR('Cortec P115'!R$5),ISNA('Cortec P115'!R$5)),"_",'Cortec P115'!R$5)</f>
        <v>0</v>
      </c>
      <c r="M11" s="82">
        <f>IF(OR(ISERR('Cortec P115'!S$5),ISNA('Cortec P115'!S$5)),"_",'Cortec P115'!S$5)</f>
        <v>1</v>
      </c>
      <c r="AB11" s="71">
        <f t="shared" si="3"/>
        <v>11</v>
      </c>
    </row>
    <row r="12" spans="1:28" ht="12.75">
      <c r="A12" s="81"/>
      <c r="B12" s="83">
        <v>1</v>
      </c>
      <c r="L12" s="82"/>
      <c r="N12" s="82" t="str">
        <f>IF(OR(ISERR('Cortec P115'!T$5),ISNA('Cortec P115'!T$5)),"_",'Cortec P115'!T$5)</f>
        <v>*</v>
      </c>
      <c r="AB12" s="71">
        <f t="shared" si="3"/>
        <v>12</v>
      </c>
    </row>
    <row r="13" spans="1:28" ht="12.75">
      <c r="A13" s="81"/>
      <c r="B13" s="83">
        <v>7</v>
      </c>
      <c r="M13" s="82"/>
      <c r="O13" s="82">
        <f>IF(OR(ISERR('Cortec P115'!U$5),ISNA('Cortec P115'!U$5)),"_",'Cortec P115'!U$5)</f>
        <v>5</v>
      </c>
      <c r="AB13" s="71">
        <f t="shared" si="3"/>
        <v>13</v>
      </c>
    </row>
    <row r="14" spans="1:28" ht="12.75">
      <c r="A14" s="81"/>
      <c r="B14" s="83">
        <v>3</v>
      </c>
      <c r="N14" s="82"/>
      <c r="P14" s="82">
        <f>IF(OR(ISERR('Cortec P115'!V$5),ISNA('Cortec P115'!V$5)),"_",'Cortec P115'!V$5)</f>
        <v>1</v>
      </c>
      <c r="AB14" s="71">
        <f t="shared" si="3"/>
        <v>14</v>
      </c>
    </row>
    <row r="15" spans="1:28" ht="12.75">
      <c r="A15" s="81"/>
      <c r="B15" s="83">
        <v>3</v>
      </c>
      <c r="O15" s="82"/>
      <c r="P15" s="82"/>
      <c r="Q15" s="82">
        <f>IF(OR(ISERR('Cortec P115'!W$5),ISNA('Cortec P115'!W$5)),"_",'Cortec P115'!W$5)</f>
        <v>2</v>
      </c>
      <c r="AB15" s="71">
        <f t="shared" si="3"/>
        <v>15</v>
      </c>
    </row>
    <row r="16" spans="1:28" ht="12.75">
      <c r="A16" s="81"/>
      <c r="B16" s="80"/>
      <c r="R16" s="82"/>
      <c r="AB16" s="71">
        <f t="shared" si="3"/>
        <v>0</v>
      </c>
    </row>
    <row r="17" spans="1:28" ht="12.75">
      <c r="A17" s="81"/>
      <c r="B17" s="80"/>
      <c r="S17" s="82"/>
      <c r="AB17" s="71">
        <f t="shared" si="3"/>
        <v>0</v>
      </c>
    </row>
    <row r="18" spans="1:28" ht="12.75">
      <c r="A18" s="81"/>
      <c r="B18" s="80"/>
      <c r="T18" s="82"/>
      <c r="AB18" s="71">
        <f t="shared" si="3"/>
        <v>0</v>
      </c>
    </row>
    <row r="19" spans="2:28" ht="12.75">
      <c r="B19" s="80"/>
      <c r="AB19" s="71">
        <f t="shared" si="3"/>
        <v>0</v>
      </c>
    </row>
    <row r="20" spans="2:28" ht="12.75">
      <c r="B20" s="80"/>
      <c r="AB20" s="71">
        <f t="shared" si="3"/>
        <v>0</v>
      </c>
    </row>
    <row r="21" spans="2:28" ht="12.75">
      <c r="B21" s="80"/>
      <c r="AB21" s="71">
        <f t="shared" si="3"/>
        <v>0</v>
      </c>
    </row>
    <row r="22" spans="2:28" ht="12.75">
      <c r="B22" s="80"/>
      <c r="AB22" s="71">
        <f t="shared" si="3"/>
        <v>0</v>
      </c>
    </row>
    <row r="23" spans="2:28" ht="12.75">
      <c r="B23" s="80"/>
      <c r="AB23" s="71">
        <f t="shared" si="3"/>
        <v>0</v>
      </c>
    </row>
    <row r="24" spans="2:28" ht="12.75">
      <c r="B24" s="80"/>
      <c r="AB24" s="71">
        <f t="shared" si="3"/>
        <v>0</v>
      </c>
    </row>
    <row r="25" spans="2:28" ht="12.75">
      <c r="B25" s="80"/>
      <c r="G25" s="82"/>
      <c r="AB25" s="71">
        <f t="shared" si="3"/>
        <v>0</v>
      </c>
    </row>
    <row r="26" spans="2:28" ht="12.75">
      <c r="B26" s="80"/>
      <c r="AB26" s="71">
        <f t="shared" si="3"/>
        <v>0</v>
      </c>
    </row>
    <row r="27" spans="2:28" ht="12.75">
      <c r="B27" s="80"/>
      <c r="AB27" s="71">
        <f t="shared" si="3"/>
        <v>0</v>
      </c>
    </row>
    <row r="28" spans="2:28" ht="12.75">
      <c r="B28" s="80"/>
      <c r="AB28" s="71">
        <f t="shared" si="3"/>
        <v>0</v>
      </c>
    </row>
    <row r="29" spans="2:28" ht="12.75">
      <c r="B29" s="80"/>
      <c r="AB29" s="71">
        <f t="shared" si="3"/>
        <v>0</v>
      </c>
    </row>
    <row r="30" spans="2:28" ht="12.75">
      <c r="B30" s="80"/>
      <c r="AB30" s="71">
        <f t="shared" si="3"/>
        <v>0</v>
      </c>
    </row>
  </sheetData>
  <sheetProtection/>
  <conditionalFormatting sqref="B3:AA3">
    <cfRule type="expression" priority="1" dxfId="0" stopIfTrue="1">
      <formula>AND(B3=B2,B3&lt;&gt;"")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K142"/>
  <sheetViews>
    <sheetView zoomScalePageLayoutView="0" workbookViewId="0" topLeftCell="A46">
      <selection activeCell="H67" sqref="H67"/>
    </sheetView>
  </sheetViews>
  <sheetFormatPr defaultColWidth="9.125" defaultRowHeight="12.75"/>
  <cols>
    <col min="1" max="1" width="9.125" style="0" customWidth="1"/>
    <col min="2" max="2" width="17.7539062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 t="s">
        <v>9</v>
      </c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>
        <v>1</v>
      </c>
      <c r="B8" s="3" t="s">
        <v>10</v>
      </c>
      <c r="C8" s="3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3">
        <v>0</v>
      </c>
      <c r="B9" s="3" t="s">
        <v>14</v>
      </c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>
        <v>1</v>
      </c>
      <c r="B10" s="3" t="s">
        <v>15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 t="s">
        <v>11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3"/>
      <c r="B13" s="3" t="s">
        <v>10</v>
      </c>
      <c r="C13" s="3">
        <v>3</v>
      </c>
      <c r="D13" s="3"/>
      <c r="E13" s="3"/>
      <c r="F13" s="3"/>
      <c r="I13" s="3"/>
      <c r="J13" s="3"/>
      <c r="K13" s="3"/>
    </row>
    <row r="14" spans="1:11" ht="12.75">
      <c r="A14" s="3">
        <v>0</v>
      </c>
      <c r="B14" s="3" t="s">
        <v>17</v>
      </c>
      <c r="C14" s="3"/>
      <c r="D14" s="3"/>
      <c r="E14" s="3"/>
      <c r="F14" s="3"/>
      <c r="I14" s="3"/>
      <c r="J14" s="3"/>
      <c r="K14" s="3"/>
    </row>
    <row r="15" spans="1:11" ht="12.75">
      <c r="A15" s="3">
        <v>1</v>
      </c>
      <c r="B15" s="3" t="s">
        <v>12</v>
      </c>
      <c r="C15" s="3"/>
      <c r="D15" s="3"/>
      <c r="E15" s="3"/>
      <c r="F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3"/>
      <c r="B17" s="40" t="s">
        <v>13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40" t="s">
        <v>10</v>
      </c>
      <c r="C18" s="40">
        <v>3</v>
      </c>
      <c r="D18" s="3"/>
      <c r="E18" s="3">
        <f>IF(OR(C18=7,C18=7),7,9)</f>
        <v>9</v>
      </c>
      <c r="F18" s="3">
        <f>IF(OR(C18=2,C18=3,C18=4),2,9)</f>
        <v>2</v>
      </c>
      <c r="G18" s="3"/>
      <c r="H18" s="3">
        <f>IF(OR(C18=5,C18=6),5,9)</f>
        <v>9</v>
      </c>
      <c r="I18" s="3"/>
      <c r="J18" s="3"/>
      <c r="K18" s="3"/>
    </row>
    <row r="19" spans="1:11" ht="15">
      <c r="A19" s="3" t="s">
        <v>0</v>
      </c>
      <c r="B19" s="40" t="s">
        <v>19</v>
      </c>
      <c r="C19" s="3"/>
      <c r="D19" s="3"/>
      <c r="E19" s="3"/>
      <c r="F19" s="3"/>
      <c r="G19" s="3"/>
      <c r="H19" s="3"/>
      <c r="K19" s="3"/>
    </row>
    <row r="20" spans="1:11" ht="15">
      <c r="A20" s="3" t="s">
        <v>1</v>
      </c>
      <c r="B20" s="40" t="s">
        <v>20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 t="s">
        <v>18</v>
      </c>
      <c r="B21" s="40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3"/>
      <c r="B23" s="40" t="s">
        <v>25</v>
      </c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40" t="s">
        <v>10</v>
      </c>
      <c r="C24" s="3">
        <v>1</v>
      </c>
      <c r="D24" s="3"/>
      <c r="E24" s="3"/>
      <c r="F24" s="3"/>
      <c r="G24" s="3"/>
      <c r="H24" s="3"/>
      <c r="I24" s="21"/>
      <c r="J24" s="21"/>
      <c r="K24" s="3"/>
    </row>
    <row r="25" spans="1:11" ht="15">
      <c r="A25" s="3"/>
      <c r="B25" s="40" t="s">
        <v>21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40" t="s">
        <v>22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3"/>
      <c r="B27" s="40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 t="s">
        <v>36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0" t="s">
        <v>35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0" t="s">
        <v>10</v>
      </c>
      <c r="C30" s="40">
        <v>1</v>
      </c>
      <c r="D30" s="3"/>
      <c r="E30" s="3"/>
      <c r="G30" s="3" t="str">
        <f>IF(data!C18=1,"*",IF(data!C18=2,"0",IF(data!C18=3,"0",IF(data!C18=4,"0",IF(data!H18=5,"1",IF(data!C18=7,"0","ERROR"))))))</f>
        <v>0</v>
      </c>
      <c r="H30" s="3"/>
      <c r="I30" s="3"/>
      <c r="J30" s="3"/>
      <c r="K30" s="3"/>
    </row>
    <row r="31" spans="1:11" ht="15">
      <c r="A31" s="3"/>
      <c r="B31" s="40" t="s">
        <v>39</v>
      </c>
      <c r="C31" s="3"/>
      <c r="D31" s="3"/>
      <c r="E31" s="3"/>
      <c r="F31" s="3"/>
      <c r="G31" s="3"/>
      <c r="H31" s="3"/>
      <c r="I31" s="3"/>
      <c r="K31" s="3"/>
    </row>
    <row r="32" spans="1:11" ht="15">
      <c r="A32" s="3"/>
      <c r="B32" s="40" t="s">
        <v>40</v>
      </c>
      <c r="C32" s="3"/>
      <c r="D32" s="3"/>
      <c r="E32" s="3"/>
      <c r="F32" s="3"/>
      <c r="G32" s="3"/>
      <c r="H32" s="3"/>
      <c r="I32" s="3"/>
      <c r="K32" s="3"/>
    </row>
    <row r="33" spans="1:11" ht="15">
      <c r="A33" s="3"/>
      <c r="B33" s="40" t="s">
        <v>38</v>
      </c>
      <c r="C33" s="3"/>
      <c r="D33" s="3"/>
      <c r="E33" s="3"/>
      <c r="F33" s="3"/>
      <c r="G33" s="3"/>
      <c r="H33" s="3"/>
      <c r="I33" s="3"/>
      <c r="K33" s="3"/>
    </row>
    <row r="34" spans="1:11" ht="15">
      <c r="A34" s="3"/>
      <c r="B34" s="40" t="s">
        <v>37</v>
      </c>
      <c r="C34" s="3"/>
      <c r="D34" s="3"/>
      <c r="E34" s="3"/>
      <c r="F34" s="3"/>
      <c r="G34" s="3"/>
      <c r="H34" s="3"/>
      <c r="I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0" t="s">
        <v>32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/>
      <c r="B37" s="40" t="s">
        <v>10</v>
      </c>
      <c r="C37" s="40">
        <v>1</v>
      </c>
      <c r="D37" s="3"/>
      <c r="E37" s="3"/>
      <c r="F37" s="3"/>
      <c r="G37" s="3"/>
      <c r="H37" s="3"/>
      <c r="I37" s="3"/>
      <c r="J37" s="3"/>
      <c r="K37" s="3"/>
    </row>
    <row r="38" spans="1:11" ht="15.75">
      <c r="A38" s="3"/>
      <c r="B38" s="40" t="s">
        <v>30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15.75">
      <c r="A39" s="3"/>
      <c r="B39" s="40" t="s">
        <v>23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15.75">
      <c r="A40" s="3"/>
      <c r="B40" s="40" t="s">
        <v>27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15.75">
      <c r="A41" s="3"/>
      <c r="B41" s="40" t="s">
        <v>28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15.75">
      <c r="A42" s="3"/>
      <c r="B42" s="40" t="s">
        <v>24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15.75">
      <c r="A43" s="3"/>
      <c r="B43" s="40" t="s">
        <v>29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>
      <c r="A49" s="3"/>
      <c r="B49" s="40" t="s">
        <v>33</v>
      </c>
      <c r="C49" s="3"/>
      <c r="D49" s="3"/>
      <c r="E49" s="3"/>
      <c r="F49" s="3"/>
      <c r="G49" s="3"/>
      <c r="H49" s="3"/>
      <c r="I49" s="3"/>
      <c r="J49" s="3"/>
      <c r="K49" s="3"/>
    </row>
    <row r="50" spans="1:11" ht="15">
      <c r="A50" s="3"/>
      <c r="B50" s="40" t="s">
        <v>10</v>
      </c>
      <c r="C50" s="40">
        <v>1</v>
      </c>
      <c r="D50" s="3"/>
      <c r="E50" s="3"/>
      <c r="F50" s="3"/>
      <c r="G50" s="3"/>
      <c r="H50" s="3"/>
      <c r="I50" s="3"/>
      <c r="J50" s="3"/>
      <c r="K50" s="3"/>
    </row>
    <row r="51" spans="1:11" ht="15.75">
      <c r="A51" s="3"/>
      <c r="B51" s="40" t="s">
        <v>41</v>
      </c>
      <c r="C51" s="3"/>
      <c r="D51" s="3"/>
      <c r="E51" s="3"/>
      <c r="F51" s="3"/>
      <c r="G51" s="3"/>
      <c r="H51" s="3"/>
      <c r="I51" s="3">
        <f>8/5</f>
        <v>1.6</v>
      </c>
      <c r="J51" s="3"/>
      <c r="K51" s="3"/>
    </row>
    <row r="52" spans="1:11" ht="15.75">
      <c r="A52" s="3"/>
      <c r="B52" s="40" t="s">
        <v>42</v>
      </c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3"/>
      <c r="B58" s="40" t="s">
        <v>31</v>
      </c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3"/>
      <c r="B59" s="40" t="s">
        <v>45</v>
      </c>
      <c r="C59" s="40">
        <v>1</v>
      </c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C60" s="3"/>
      <c r="D60" s="3"/>
      <c r="E60" s="3"/>
      <c r="F60" s="3"/>
      <c r="G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3"/>
      <c r="B62" s="40" t="s">
        <v>44</v>
      </c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3"/>
      <c r="B63" s="40" t="s">
        <v>10</v>
      </c>
      <c r="C63" s="40">
        <v>1</v>
      </c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40" t="s">
        <v>70</v>
      </c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40" t="s">
        <v>71</v>
      </c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40" t="s">
        <v>51</v>
      </c>
      <c r="C67" s="3"/>
      <c r="D67" s="3"/>
      <c r="E67" s="3"/>
      <c r="F67" s="3"/>
      <c r="G67" s="3"/>
      <c r="H67" s="3"/>
      <c r="I67" s="3"/>
      <c r="J67" s="3"/>
      <c r="K67" s="3"/>
    </row>
    <row r="68" spans="2:3" ht="15">
      <c r="B68" s="40" t="s">
        <v>10</v>
      </c>
      <c r="C68" s="40">
        <v>1</v>
      </c>
    </row>
    <row r="69" spans="2:3" ht="15">
      <c r="B69" s="40" t="s">
        <v>34</v>
      </c>
      <c r="C69" s="3"/>
    </row>
    <row r="70" spans="2:3" ht="15">
      <c r="B70" s="40" t="s">
        <v>52</v>
      </c>
      <c r="C70" s="3"/>
    </row>
    <row r="71" ht="15">
      <c r="B71" s="40" t="s">
        <v>73</v>
      </c>
    </row>
    <row r="72" ht="15">
      <c r="B72" s="40"/>
    </row>
    <row r="75" spans="2:4" ht="15">
      <c r="B75" s="40" t="s">
        <v>47</v>
      </c>
      <c r="C75" s="3"/>
      <c r="D75" s="3"/>
    </row>
    <row r="76" spans="2:4" ht="15">
      <c r="B76" s="40" t="s">
        <v>46</v>
      </c>
      <c r="C76" s="40">
        <v>1</v>
      </c>
      <c r="D76" s="3"/>
    </row>
    <row r="90" spans="1:2" ht="12.75">
      <c r="A90" t="s">
        <v>53</v>
      </c>
      <c r="B90">
        <f>IF(data!C30=1,0,IF(data!C30=2,1,IF(data!C30=3,1,IF(data!C30=4,0,IF(data!C30=5,0)))))</f>
        <v>0</v>
      </c>
    </row>
    <row r="91" spans="1:2" ht="12.75">
      <c r="A91" t="s">
        <v>54</v>
      </c>
      <c r="B91">
        <f>IF(data!C68=1,0,IF(data!C68=2,0,IF(data!C68=3,1,IF(data!C68=4,1))))</f>
        <v>0</v>
      </c>
    </row>
    <row r="125" ht="12.75">
      <c r="B125" t="s">
        <v>72</v>
      </c>
    </row>
    <row r="129" spans="4:6" ht="12.75">
      <c r="D129">
        <f>IF(E130=1,"REL10100",IF(E130=2,"REL10101",IF(E130=3,"REL10102",IF(E130=4,"REL10103",IF(E130=5,"REL10104",IF(E130=6,"REL10105",0))))))</f>
        <v>0</v>
      </c>
      <c r="E129">
        <f>IF(D130=7,"REL10210",IF(D130=8,"REL10211",IF(D130=9,"REL10212",IF(D130=10,"REL10213",IF(D130=11,"REL10214",IF(D130=12,"REL10215",0))))))</f>
        <v>0</v>
      </c>
      <c r="F129" t="str">
        <f>IF(AND(D129=0,E129=0),"Variant not available in IDC",IF(E129=0,D129,IF(D129=0,E129,"Not available")))</f>
        <v>Variant not available in IDC</v>
      </c>
    </row>
    <row r="130" spans="2:5" ht="12.75">
      <c r="B130" t="s">
        <v>55</v>
      </c>
      <c r="E130">
        <f>D131+D132+D133+D134+D135+D136+D137+D138+D139+D140+D141+D142</f>
        <v>0</v>
      </c>
    </row>
    <row r="131" spans="1:5" ht="12.75">
      <c r="A131" s="65" t="s">
        <v>56</v>
      </c>
      <c r="B131" s="65" t="s">
        <v>57</v>
      </c>
      <c r="D131">
        <f>IF(AND('Cortec P115'!P5=1,'Cortec P115'!Q5=1,'Cortec P115'!R5=1,'Cortec P115'!S5=1,'Cortec P115'!T5=0,'Cortec P115'!U5=0,'Cortec P115'!V5=0,'Cortec P115'!W5=1),1,0)</f>
        <v>0</v>
      </c>
      <c r="E131">
        <v>1</v>
      </c>
    </row>
    <row r="132" spans="1:5" ht="12.75">
      <c r="A132" s="65" t="s">
        <v>58</v>
      </c>
      <c r="B132" s="65" t="s">
        <v>59</v>
      </c>
      <c r="D132">
        <f>IF(AND('Cortec P115'!P5=1,'Cortec P115'!Q5=1,'Cortec P115'!R5=1,'Cortec P115'!S5=1,'Cortec P115'!T5=1,'Cortec P115'!U5=0,'Cortec P115'!V5=0,'Cortec P115'!W5=1),2,0)</f>
        <v>0</v>
      </c>
      <c r="E132">
        <v>2</v>
      </c>
    </row>
    <row r="133" spans="1:5" ht="12.75">
      <c r="A133" s="65" t="s">
        <v>60</v>
      </c>
      <c r="B133" s="65" t="s">
        <v>61</v>
      </c>
      <c r="D133">
        <f>IF(AND('Cortec P115'!P5=1,'Cortec P115'!Q5=1,'Cortec P115'!R5=1,'Cortec P115'!S5=1,'Cortec P115'!T5=0,'Cortec P115'!U5=1,'Cortec P115'!V5=0,'Cortec P115'!W5=1),3,0)</f>
        <v>0</v>
      </c>
      <c r="E133">
        <v>3</v>
      </c>
    </row>
    <row r="134" spans="1:5" ht="12.75">
      <c r="A134" s="65" t="s">
        <v>62</v>
      </c>
      <c r="B134" s="65" t="s">
        <v>63</v>
      </c>
      <c r="D134">
        <f>IF(AND('Cortec P115'!P5=1,'Cortec P115'!Q5=1,'Cortec P115'!R5=1,'Cortec P115'!S5=1,'Cortec P115'!T5=1,'Cortec P115'!U5=1,'Cortec P115'!V5=0,'Cortec P115'!W5=1),4,0)</f>
        <v>0</v>
      </c>
      <c r="E134">
        <v>4</v>
      </c>
    </row>
    <row r="135" spans="1:5" ht="12.75">
      <c r="A135" s="65" t="s">
        <v>64</v>
      </c>
      <c r="B135" s="65" t="s">
        <v>65</v>
      </c>
      <c r="D135">
        <f>IF(AND('Cortec P115'!P5=1,'Cortec P115'!Q5=1,'Cortec P115'!R5=1,'Cortec P115'!S5=1,'Cortec P115'!T5=0,'Cortec P115'!U5=3,'Cortec P115'!V5=1,'Cortec P115'!W5=1),5,0)</f>
        <v>0</v>
      </c>
      <c r="E135">
        <v>5</v>
      </c>
    </row>
    <row r="136" spans="1:5" ht="12.75">
      <c r="A136" s="65" t="s">
        <v>66</v>
      </c>
      <c r="B136" s="65" t="s">
        <v>67</v>
      </c>
      <c r="D136">
        <f>IF(AND('Cortec P115'!P5=1,'Cortec P115'!Q5=1,'Cortec P115'!R5=1,'Cortec P115'!S5=1,'Cortec P115'!T5=1,'Cortec P115'!U5=3,'Cortec P115'!V5=1,'Cortec P115'!W5=1),6,0)</f>
        <v>0</v>
      </c>
      <c r="E136">
        <v>6</v>
      </c>
    </row>
    <row r="137" spans="1:2" ht="12.75">
      <c r="A137" s="64"/>
      <c r="B137" s="64"/>
    </row>
    <row r="138" spans="1:2" ht="12.75">
      <c r="A138" s="64"/>
      <c r="B138" s="64"/>
    </row>
    <row r="139" spans="1:2" ht="12.75">
      <c r="A139" s="64"/>
      <c r="B139" s="64"/>
    </row>
    <row r="140" spans="1:2" ht="12.75">
      <c r="A140" s="64"/>
      <c r="B140" s="64"/>
    </row>
    <row r="141" spans="1:2" ht="12.75">
      <c r="A141" s="64"/>
      <c r="B141" s="64"/>
    </row>
    <row r="142" spans="1:2" ht="12.75">
      <c r="A142" s="64"/>
      <c r="B142" s="6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 T&amp;D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Ireneusz Malarczyk</dc:creator>
  <cp:keywords/>
  <dc:description/>
  <cp:lastModifiedBy>Kirill</cp:lastModifiedBy>
  <cp:lastPrinted>2014-04-24T06:46:54Z</cp:lastPrinted>
  <dcterms:created xsi:type="dcterms:W3CDTF">2004-05-27T13:16:14Z</dcterms:created>
  <dcterms:modified xsi:type="dcterms:W3CDTF">2016-03-05T14:18:13Z</dcterms:modified>
  <cp:category/>
  <cp:version/>
  <cp:contentType/>
  <cp:contentStatus/>
</cp:coreProperties>
</file>